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360ae2a04d95a64/Documents/Classes/CLL/Excel/CLL_Student/Student Files/"/>
    </mc:Choice>
  </mc:AlternateContent>
  <xr:revisionPtr revIDLastSave="136" documentId="8_{1AB01698-E996-4ED8-A7DF-D657D531EF68}" xr6:coauthVersionLast="47" xr6:coauthVersionMax="47" xr10:uidLastSave="{E80E2DB0-3694-4033-A074-6B1D7DD2951B}"/>
  <bookViews>
    <workbookView xWindow="29505" yWindow="2115" windowWidth="22845" windowHeight="12750" activeTab="2" xr2:uid="{00000000-000D-0000-FFFF-FFFF00000000}"/>
  </bookViews>
  <sheets>
    <sheet name="Quiz Chart" sheetId="2" r:id="rId1"/>
    <sheet name="Grade Distribution Chart" sheetId="3" r:id="rId2"/>
    <sheet name="Grades" sheetId="1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1" l="1"/>
  <c r="E47" i="1"/>
  <c r="F47" i="1"/>
  <c r="G47" i="1"/>
  <c r="H47" i="1"/>
  <c r="I47" i="1"/>
  <c r="J47" i="1"/>
  <c r="K47" i="1"/>
  <c r="L47" i="1"/>
  <c r="M47" i="1"/>
  <c r="W8" i="1" s="1"/>
  <c r="N47" i="1"/>
  <c r="X6" i="1" s="1"/>
  <c r="O47" i="1"/>
  <c r="Y6" i="1" s="1"/>
  <c r="C47" i="1"/>
  <c r="P46" i="1"/>
  <c r="P45" i="1"/>
  <c r="P44" i="1"/>
  <c r="P43" i="1"/>
  <c r="P42" i="1"/>
  <c r="P41" i="1"/>
  <c r="P40" i="1"/>
  <c r="P39" i="1"/>
  <c r="P38" i="1"/>
  <c r="P37" i="1"/>
  <c r="P36" i="1"/>
  <c r="P34" i="1"/>
  <c r="P35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W9" i="1" l="1"/>
  <c r="W10" i="1"/>
  <c r="Y10" i="1"/>
  <c r="X10" i="1"/>
  <c r="Y9" i="1"/>
  <c r="X9" i="1"/>
  <c r="Y8" i="1"/>
  <c r="X8" i="1"/>
  <c r="Y7" i="1"/>
  <c r="P47" i="1"/>
  <c r="Q40" i="1" s="1"/>
  <c r="W6" i="1"/>
  <c r="X7" i="1"/>
  <c r="W7" i="1"/>
  <c r="Q15" i="1" l="1"/>
  <c r="Q20" i="1"/>
  <c r="Q31" i="1"/>
  <c r="Q17" i="1"/>
  <c r="Q28" i="1"/>
  <c r="R28" i="1" s="1"/>
  <c r="Q16" i="1"/>
  <c r="R16" i="1" s="1"/>
  <c r="Q3" i="1"/>
  <c r="R3" i="1" s="1"/>
  <c r="Q26" i="1"/>
  <c r="R26" i="1" s="1"/>
  <c r="R17" i="1"/>
  <c r="S17" i="1"/>
  <c r="R20" i="1"/>
  <c r="S20" i="1"/>
  <c r="R40" i="1"/>
  <c r="S40" i="1"/>
  <c r="Q7" i="1"/>
  <c r="Q38" i="1"/>
  <c r="S28" i="1"/>
  <c r="R31" i="1"/>
  <c r="S31" i="1"/>
  <c r="R15" i="1"/>
  <c r="S15" i="1"/>
  <c r="Q37" i="1"/>
  <c r="Q42" i="1"/>
  <c r="Q13" i="1"/>
  <c r="Q24" i="1"/>
  <c r="Q36" i="1"/>
  <c r="Q46" i="1"/>
  <c r="Q44" i="1"/>
  <c r="Q35" i="1"/>
  <c r="Q41" i="1"/>
  <c r="Q22" i="1"/>
  <c r="Q8" i="1"/>
  <c r="Q11" i="1"/>
  <c r="Q19" i="1"/>
  <c r="Q32" i="1"/>
  <c r="Q18" i="1"/>
  <c r="Q21" i="1"/>
  <c r="Q29" i="1"/>
  <c r="Q25" i="1"/>
  <c r="Q6" i="1"/>
  <c r="Q2" i="1"/>
  <c r="Q39" i="1"/>
  <c r="Q34" i="1"/>
  <c r="Q45" i="1"/>
  <c r="Q23" i="1"/>
  <c r="Q4" i="1"/>
  <c r="Q10" i="1"/>
  <c r="Q27" i="1"/>
  <c r="Q33" i="1"/>
  <c r="Q14" i="1"/>
  <c r="Q43" i="1"/>
  <c r="Q30" i="1"/>
  <c r="Q9" i="1"/>
  <c r="Q5" i="1"/>
  <c r="Q12" i="1"/>
  <c r="S3" i="1" l="1"/>
  <c r="S16" i="1"/>
  <c r="S26" i="1"/>
  <c r="R33" i="1"/>
  <c r="S33" i="1"/>
  <c r="R27" i="1"/>
  <c r="S27" i="1"/>
  <c r="R10" i="1"/>
  <c r="S10" i="1"/>
  <c r="R4" i="1"/>
  <c r="S4" i="1"/>
  <c r="R37" i="1"/>
  <c r="S37" i="1"/>
  <c r="R19" i="1"/>
  <c r="S19" i="1"/>
  <c r="R23" i="1"/>
  <c r="S23" i="1"/>
  <c r="R11" i="1"/>
  <c r="S11" i="1"/>
  <c r="R21" i="1"/>
  <c r="S21" i="1"/>
  <c r="R18" i="1"/>
  <c r="S18" i="1"/>
  <c r="R45" i="1"/>
  <c r="S45" i="1"/>
  <c r="R12" i="1"/>
  <c r="S12" i="1"/>
  <c r="R34" i="1"/>
  <c r="S34" i="1"/>
  <c r="R22" i="1"/>
  <c r="S22" i="1"/>
  <c r="R5" i="1"/>
  <c r="S5" i="1"/>
  <c r="R24" i="1"/>
  <c r="S24" i="1"/>
  <c r="R32" i="1"/>
  <c r="S32" i="1"/>
  <c r="R8" i="1"/>
  <c r="S8" i="1"/>
  <c r="R39" i="1"/>
  <c r="S39" i="1"/>
  <c r="R41" i="1"/>
  <c r="S41" i="1"/>
  <c r="R9" i="1"/>
  <c r="S9" i="1"/>
  <c r="R2" i="1"/>
  <c r="S2" i="1"/>
  <c r="R35" i="1"/>
  <c r="S35" i="1"/>
  <c r="R30" i="1"/>
  <c r="S30" i="1"/>
  <c r="R14" i="1"/>
  <c r="S14" i="1"/>
  <c r="R13" i="1"/>
  <c r="S13" i="1"/>
  <c r="R42" i="1"/>
  <c r="S42" i="1"/>
  <c r="R6" i="1"/>
  <c r="S6" i="1"/>
  <c r="R44" i="1"/>
  <c r="S44" i="1"/>
  <c r="R43" i="1"/>
  <c r="S43" i="1"/>
  <c r="R25" i="1"/>
  <c r="S25" i="1"/>
  <c r="R46" i="1"/>
  <c r="S46" i="1"/>
  <c r="R38" i="1"/>
  <c r="S38" i="1"/>
  <c r="R29" i="1"/>
  <c r="S29" i="1"/>
  <c r="R36" i="1"/>
  <c r="S36" i="1"/>
  <c r="R7" i="1"/>
  <c r="S7" i="1"/>
  <c r="V10" i="1" l="1"/>
  <c r="V9" i="1"/>
  <c r="V8" i="1"/>
  <c r="V7" i="1"/>
  <c r="V6" i="1"/>
</calcChain>
</file>

<file path=xl/sharedStrings.xml><?xml version="1.0" encoding="utf-8"?>
<sst xmlns="http://schemas.openxmlformats.org/spreadsheetml/2006/main" count="125" uniqueCount="111">
  <si>
    <t>Qz 1</t>
  </si>
  <si>
    <t>Qz 2</t>
  </si>
  <si>
    <t>Qz 3</t>
  </si>
  <si>
    <t>Qz 4</t>
  </si>
  <si>
    <t>Qz 5</t>
  </si>
  <si>
    <t>Qz 6</t>
  </si>
  <si>
    <t>Qz 7</t>
  </si>
  <si>
    <t>Qz 8</t>
  </si>
  <si>
    <t>Qz 9</t>
  </si>
  <si>
    <t>Qz 10</t>
  </si>
  <si>
    <t>Test 1</t>
  </si>
  <si>
    <t>Test 2</t>
  </si>
  <si>
    <t>Final</t>
  </si>
  <si>
    <t>Total</t>
  </si>
  <si>
    <t>Percentage</t>
  </si>
  <si>
    <t>Grade</t>
  </si>
  <si>
    <t>Letter Grades</t>
  </si>
  <si>
    <t>F</t>
  </si>
  <si>
    <t>D</t>
  </si>
  <si>
    <t>C</t>
  </si>
  <si>
    <t>B</t>
  </si>
  <si>
    <t>A</t>
  </si>
  <si>
    <t>At Risk</t>
  </si>
  <si>
    <t>Adams</t>
  </si>
  <si>
    <t>Anderson</t>
  </si>
  <si>
    <t>Andrews</t>
  </si>
  <si>
    <t>Baker</t>
  </si>
  <si>
    <t>Brown</t>
  </si>
  <si>
    <t>Coffey</t>
  </si>
  <si>
    <t>Davis</t>
  </si>
  <si>
    <t>Denson</t>
  </si>
  <si>
    <t>Diaz</t>
  </si>
  <si>
    <t>Garcia</t>
  </si>
  <si>
    <t>Gashi</t>
  </si>
  <si>
    <t>Gray</t>
  </si>
  <si>
    <t>Green</t>
  </si>
  <si>
    <t>Hall</t>
  </si>
  <si>
    <t>Hernandez</t>
  </si>
  <si>
    <t>Hill</t>
  </si>
  <si>
    <t>Johnson</t>
  </si>
  <si>
    <t>Klein</t>
  </si>
  <si>
    <t>Lewis</t>
  </si>
  <si>
    <t>Lopez</t>
  </si>
  <si>
    <t>Mansur</t>
  </si>
  <si>
    <t>Martinez</t>
  </si>
  <si>
    <t>Mitchell</t>
  </si>
  <si>
    <t>Naharro</t>
  </si>
  <si>
    <t>Persson</t>
  </si>
  <si>
    <t>Popov</t>
  </si>
  <si>
    <t>Prinosil</t>
  </si>
  <si>
    <t>Riley</t>
  </si>
  <si>
    <t>Robinson</t>
  </si>
  <si>
    <t>Scott</t>
  </si>
  <si>
    <t>Smirnov</t>
  </si>
  <si>
    <t>Smith</t>
  </si>
  <si>
    <t>Sokolov</t>
  </si>
  <si>
    <t>Tan</t>
  </si>
  <si>
    <t>Taylor</t>
  </si>
  <si>
    <t>Thomas</t>
  </si>
  <si>
    <t>Trong</t>
  </si>
  <si>
    <t>Turner</t>
  </si>
  <si>
    <t>Vesely</t>
  </si>
  <si>
    <t>Walker</t>
  </si>
  <si>
    <t>Weller</t>
  </si>
  <si>
    <t>Wilson</t>
  </si>
  <si>
    <t>Young</t>
  </si>
  <si>
    <t>Wilhelmina</t>
  </si>
  <si>
    <t>Percival</t>
  </si>
  <si>
    <t>DeShea</t>
  </si>
  <si>
    <t>Bartholomew</t>
  </si>
  <si>
    <t>Algernon</t>
  </si>
  <si>
    <t>Amber</t>
  </si>
  <si>
    <t>Gwendolyn</t>
  </si>
  <si>
    <t>Edward</t>
  </si>
  <si>
    <t>Nina</t>
  </si>
  <si>
    <t>Hortense</t>
  </si>
  <si>
    <t>Moesha</t>
  </si>
  <si>
    <t>Emanuel</t>
  </si>
  <si>
    <t>Marmaduke</t>
  </si>
  <si>
    <t>Clementine</t>
  </si>
  <si>
    <t>Winifred</t>
  </si>
  <si>
    <t>Montgomery</t>
  </si>
  <si>
    <t>Prudence</t>
  </si>
  <si>
    <t>Tamar</t>
  </si>
  <si>
    <t>Penelope</t>
  </si>
  <si>
    <t>Eugenia</t>
  </si>
  <si>
    <t>Yusuf</t>
  </si>
  <si>
    <t>Arabella</t>
  </si>
  <si>
    <t>Claudia</t>
  </si>
  <si>
    <t>Thea</t>
  </si>
  <si>
    <t>Olga</t>
  </si>
  <si>
    <t>Jonas</t>
  </si>
  <si>
    <t>Jordyn</t>
  </si>
  <si>
    <t>Archibald</t>
  </si>
  <si>
    <t>Prunella</t>
  </si>
  <si>
    <t>Yuri</t>
  </si>
  <si>
    <t>James</t>
  </si>
  <si>
    <t>Yegor</t>
  </si>
  <si>
    <t>Duong</t>
  </si>
  <si>
    <t>Henrietta</t>
  </si>
  <si>
    <t>Jaquoya</t>
  </si>
  <si>
    <t>Reginald</t>
  </si>
  <si>
    <t>Nguyen</t>
  </si>
  <si>
    <t>Humphrey</t>
  </si>
  <si>
    <t>Katerina</t>
  </si>
  <si>
    <t>Millicent</t>
  </si>
  <si>
    <t>Elijah</t>
  </si>
  <si>
    <t>Mortimer</t>
  </si>
  <si>
    <t>Thaddeus</t>
  </si>
  <si>
    <t>Last Name</t>
  </si>
  <si>
    <t>First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</si>
</sst>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CC0000"/>
      <name val="Calibri"/>
      <family val="2"/>
    </font>
    <font>
      <i/>
      <sz val="11"/>
      <color rgb="FF808080"/>
      <name val="Calibri"/>
      <family val="2"/>
    </font>
    <font>
      <sz val="11"/>
      <color rgb="FF006600"/>
      <name val="Calibri"/>
      <family val="2"/>
    </font>
    <font>
      <b/>
      <sz val="24"/>
      <color rgb="FF000000"/>
      <name val="Calibri"/>
      <family val="2"/>
    </font>
    <font>
      <b/>
      <sz val="18"/>
      <color rgb="FF000000"/>
      <name val="Calibri"/>
      <family val="2"/>
    </font>
    <font>
      <b/>
      <sz val="12"/>
      <color rgb="FF000000"/>
      <name val="Calibri"/>
      <family val="2"/>
    </font>
    <font>
      <u/>
      <sz val="11"/>
      <color rgb="FF0000EE"/>
      <name val="Calibri"/>
      <family val="2"/>
    </font>
    <font>
      <sz val="11"/>
      <color rgb="FF996600"/>
      <name val="Calibri"/>
      <family val="2"/>
    </font>
    <font>
      <sz val="11"/>
      <color rgb="FF333333"/>
      <name val="Calibri"/>
      <family val="2"/>
    </font>
    <font>
      <b/>
      <i/>
      <u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</borders>
  <cellStyleXfs count="19">
    <xf numFmtId="0" fontId="0" fillId="0" borderId="0"/>
    <xf numFmtId="0" fontId="8" fillId="0" borderId="0" applyNumberFormat="0" applyBorder="0" applyProtection="0"/>
    <xf numFmtId="0" fontId="9" fillId="0" borderId="0" applyNumberFormat="0" applyBorder="0" applyProtection="0"/>
    <xf numFmtId="0" fontId="6" fillId="7" borderId="0" applyNumberFormat="0" applyBorder="0" applyProtection="0"/>
    <xf numFmtId="0" fontId="4" fillId="5" borderId="0" applyNumberFormat="0" applyBorder="0" applyProtection="0"/>
    <xf numFmtId="0" fontId="11" fillId="8" borderId="0" applyNumberFormat="0" applyBorder="0" applyProtection="0"/>
    <xf numFmtId="0" fontId="12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3" fillId="6" borderId="0" applyNumberFormat="0" applyBorder="0" applyProtection="0"/>
    <xf numFmtId="0" fontId="5" fillId="0" borderId="0" applyNumberFormat="0" applyBorder="0" applyProtection="0"/>
    <xf numFmtId="0" fontId="7" fillId="0" borderId="0" applyNumberFormat="0" applyBorder="0" applyProtection="0"/>
    <xf numFmtId="0" fontId="10" fillId="0" borderId="0" applyNumberFormat="0" applyBorder="0" applyProtection="0"/>
    <xf numFmtId="0" fontId="13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2">
    <xf numFmtId="0" fontId="0" fillId="0" borderId="0" xfId="0"/>
    <xf numFmtId="0" fontId="14" fillId="0" borderId="2" xfId="0" applyFont="1" applyBorder="1" applyAlignment="1">
      <alignment wrapText="1"/>
    </xf>
    <xf numFmtId="0" fontId="14" fillId="0" borderId="2" xfId="0" applyFont="1" applyBorder="1" applyAlignment="1">
      <alignment horizontal="center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wrapText="1"/>
    </xf>
    <xf numFmtId="3" fontId="15" fillId="0" borderId="0" xfId="0" applyNumberFormat="1" applyFont="1"/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left" indent="1"/>
    </xf>
    <xf numFmtId="0" fontId="14" fillId="0" borderId="0" xfId="0" applyFont="1"/>
    <xf numFmtId="9" fontId="14" fillId="0" borderId="0" xfId="0" applyNumberFormat="1" applyFont="1"/>
  </cellXfs>
  <cellStyles count="19">
    <cellStyle name="Accent" xfId="7" xr:uid="{00000000-0005-0000-0000-000000000000}"/>
    <cellStyle name="Accent 1" xfId="8" xr:uid="{00000000-0005-0000-0000-000001000000}"/>
    <cellStyle name="Accent 2" xfId="9" xr:uid="{00000000-0005-0000-0000-000002000000}"/>
    <cellStyle name="Accent 3" xfId="10" xr:uid="{00000000-0005-0000-0000-000003000000}"/>
    <cellStyle name="Bad" xfId="4" builtinId="27" customBuiltin="1"/>
    <cellStyle name="Error" xfId="11" xr:uid="{00000000-0005-0000-0000-000005000000}"/>
    <cellStyle name="Footnote" xfId="12" xr:uid="{00000000-0005-0000-0000-000006000000}"/>
    <cellStyle name="Good" xfId="3" builtinId="26" customBuiltin="1"/>
    <cellStyle name="Heading" xfId="13" xr:uid="{00000000-0005-0000-0000-000008000000}"/>
    <cellStyle name="Heading 1" xfId="1" builtinId="16" customBuiltin="1"/>
    <cellStyle name="Heading 2" xfId="2" builtinId="17" customBuiltin="1"/>
    <cellStyle name="Hyperlink" xfId="14" xr:uid="{00000000-0005-0000-0000-00000B000000}"/>
    <cellStyle name="Neutral" xfId="5" builtinId="28" customBuiltin="1"/>
    <cellStyle name="Normal" xfId="0" builtinId="0" customBuiltin="1"/>
    <cellStyle name="Note" xfId="6" builtinId="10" customBuiltin="1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border outline="0"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Quiz Scores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Grades!$A$2</c:f>
              <c:strCache>
                <c:ptCount val="1"/>
                <c:pt idx="0">
                  <c:v>Adams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Grades!$C$1:$L$1</c:f>
              <c:strCache>
                <c:ptCount val="10"/>
                <c:pt idx="0">
                  <c:v>Qz 1</c:v>
                </c:pt>
                <c:pt idx="1">
                  <c:v>Qz 2</c:v>
                </c:pt>
                <c:pt idx="2">
                  <c:v>Qz 3</c:v>
                </c:pt>
                <c:pt idx="3">
                  <c:v>Qz 4</c:v>
                </c:pt>
                <c:pt idx="4">
                  <c:v>Qz 5</c:v>
                </c:pt>
                <c:pt idx="5">
                  <c:v>Qz 6</c:v>
                </c:pt>
                <c:pt idx="6">
                  <c:v>Qz 7</c:v>
                </c:pt>
                <c:pt idx="7">
                  <c:v>Qz 8</c:v>
                </c:pt>
                <c:pt idx="8">
                  <c:v>Qz 9</c:v>
                </c:pt>
                <c:pt idx="9">
                  <c:v>Qz 10</c:v>
                </c:pt>
              </c:strCache>
            </c:strRef>
          </c:cat>
          <c:val>
            <c:numRef>
              <c:f>Grades!$C$2:$L$2</c:f>
              <c:numCache>
                <c:formatCode>General</c:formatCode>
                <c:ptCount val="1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E7-407B-8594-B14F52CD5D10}"/>
            </c:ext>
          </c:extLst>
        </c:ser>
        <c:ser>
          <c:idx val="1"/>
          <c:order val="1"/>
          <c:tx>
            <c:strRef>
              <c:f>Grades!$A$3</c:f>
              <c:strCache>
                <c:ptCount val="1"/>
                <c:pt idx="0">
                  <c:v>Anderson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Grades!$C$1:$L$1</c:f>
              <c:strCache>
                <c:ptCount val="10"/>
                <c:pt idx="0">
                  <c:v>Qz 1</c:v>
                </c:pt>
                <c:pt idx="1">
                  <c:v>Qz 2</c:v>
                </c:pt>
                <c:pt idx="2">
                  <c:v>Qz 3</c:v>
                </c:pt>
                <c:pt idx="3">
                  <c:v>Qz 4</c:v>
                </c:pt>
                <c:pt idx="4">
                  <c:v>Qz 5</c:v>
                </c:pt>
                <c:pt idx="5">
                  <c:v>Qz 6</c:v>
                </c:pt>
                <c:pt idx="6">
                  <c:v>Qz 7</c:v>
                </c:pt>
                <c:pt idx="7">
                  <c:v>Qz 8</c:v>
                </c:pt>
                <c:pt idx="8">
                  <c:v>Qz 9</c:v>
                </c:pt>
                <c:pt idx="9">
                  <c:v>Qz 10</c:v>
                </c:pt>
              </c:strCache>
            </c:strRef>
          </c:cat>
          <c:val>
            <c:numRef>
              <c:f>Grades!$C$3:$L$3</c:f>
              <c:numCache>
                <c:formatCode>General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E7-407B-8594-B14F52CD5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68991"/>
        <c:axId val="14673791"/>
      </c:barChart>
      <c:catAx>
        <c:axId val="14668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3791"/>
        <c:crosses val="autoZero"/>
        <c:auto val="1"/>
        <c:lblAlgn val="ctr"/>
        <c:lblOffset val="100"/>
        <c:noMultiLvlLbl val="0"/>
      </c:catAx>
      <c:valAx>
        <c:axId val="1467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8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Grade Distribution Comparison</a:t>
            </a:r>
          </a:p>
        </c:rich>
      </c:tx>
      <c:overlay val="0"/>
      <c:spPr>
        <a:noFill/>
        <a:ln>
          <a:noFill/>
        </a:ln>
        <a:effectLst>
          <a:outerShdw blurRad="50800" dist="38100" dir="2700000" algn="tl" rotWithShape="0">
            <a:schemeClr val="accent1">
              <a:alpha val="40000"/>
            </a:scheme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Grades!$V$5</c:f>
              <c:strCache>
                <c:ptCount val="1"/>
                <c:pt idx="0">
                  <c:v>Grade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Grades!$U$6:$U$10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F</c:v>
                </c:pt>
              </c:strCache>
            </c:strRef>
          </c:cat>
          <c:val>
            <c:numRef>
              <c:f>Grades!$V$6:$V$10</c:f>
              <c:numCache>
                <c:formatCode>General</c:formatCode>
                <c:ptCount val="5"/>
                <c:pt idx="0">
                  <c:v>10</c:v>
                </c:pt>
                <c:pt idx="1">
                  <c:v>11</c:v>
                </c:pt>
                <c:pt idx="2">
                  <c:v>14</c:v>
                </c:pt>
                <c:pt idx="3">
                  <c:v>6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D-4A26-A4BE-833F83871777}"/>
            </c:ext>
          </c:extLst>
        </c:ser>
        <c:ser>
          <c:idx val="1"/>
          <c:order val="1"/>
          <c:tx>
            <c:strRef>
              <c:f>Grades!$W$5</c:f>
              <c:strCache>
                <c:ptCount val="1"/>
                <c:pt idx="0">
                  <c:v>Test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Grades!$U$6:$U$10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F</c:v>
                </c:pt>
              </c:strCache>
            </c:strRef>
          </c:cat>
          <c:val>
            <c:numRef>
              <c:f>Grades!$W$6:$W$10</c:f>
              <c:numCache>
                <c:formatCode>General</c:formatCode>
                <c:ptCount val="5"/>
                <c:pt idx="0">
                  <c:v>13</c:v>
                </c:pt>
                <c:pt idx="1">
                  <c:v>10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2D-4A26-A4BE-833F83871777}"/>
            </c:ext>
          </c:extLst>
        </c:ser>
        <c:ser>
          <c:idx val="2"/>
          <c:order val="2"/>
          <c:tx>
            <c:strRef>
              <c:f>Grades!$X$5</c:f>
              <c:strCache>
                <c:ptCount val="1"/>
                <c:pt idx="0">
                  <c:v>Test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Grades!$U$6:$U$10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F</c:v>
                </c:pt>
              </c:strCache>
            </c:strRef>
          </c:cat>
          <c:val>
            <c:numRef>
              <c:f>Grades!$X$6:$X$10</c:f>
              <c:numCache>
                <c:formatCode>General</c:formatCode>
                <c:ptCount val="5"/>
                <c:pt idx="0">
                  <c:v>17</c:v>
                </c:pt>
                <c:pt idx="1">
                  <c:v>10</c:v>
                </c:pt>
                <c:pt idx="2">
                  <c:v>7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2D-4A26-A4BE-833F83871777}"/>
            </c:ext>
          </c:extLst>
        </c:ser>
        <c:ser>
          <c:idx val="3"/>
          <c:order val="3"/>
          <c:tx>
            <c:strRef>
              <c:f>Grades!$Y$5</c:f>
              <c:strCache>
                <c:ptCount val="1"/>
                <c:pt idx="0">
                  <c:v>Final</c:v>
                </c:pt>
              </c:strCache>
            </c:strRef>
          </c:tx>
          <c:spPr>
            <a:pattFill prst="pct30">
              <a:fgClr>
                <a:schemeClr val="accent6">
                  <a:lumMod val="5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Grades!$U$6:$U$10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F</c:v>
                </c:pt>
              </c:strCache>
            </c:strRef>
          </c:cat>
          <c:val>
            <c:numRef>
              <c:f>Grades!$Y$6:$Y$10</c:f>
              <c:numCache>
                <c:formatCode>General</c:formatCode>
                <c:ptCount val="5"/>
                <c:pt idx="0">
                  <c:v>6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2D-4A26-A4BE-833F8387177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37720319"/>
        <c:axId val="337729919"/>
      </c:barChart>
      <c:catAx>
        <c:axId val="337720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Earned Grade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729919"/>
        <c:crosses val="autoZero"/>
        <c:auto val="1"/>
        <c:lblAlgn val="ctr"/>
        <c:lblOffset val="100"/>
        <c:noMultiLvlLbl val="0"/>
      </c:catAx>
      <c:valAx>
        <c:axId val="33772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Number</a:t>
                </a:r>
                <a:r>
                  <a:rPr lang="en-US" sz="1100" b="1" baseline="0"/>
                  <a:t> Of Students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720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Grades!$V$5</c:f>
              <c:strCache>
                <c:ptCount val="1"/>
                <c:pt idx="0">
                  <c:v>Grade</c:v>
                </c:pt>
              </c:strCache>
            </c:strRef>
          </c:tx>
          <c:explosion val="2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Grades!$U$6:$U$10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F</c:v>
                </c:pt>
              </c:strCache>
            </c:strRef>
          </c:cat>
          <c:val>
            <c:numRef>
              <c:f>Grades!$V$6:$V$10</c:f>
              <c:numCache>
                <c:formatCode>General</c:formatCode>
                <c:ptCount val="5"/>
                <c:pt idx="0">
                  <c:v>10</c:v>
                </c:pt>
                <c:pt idx="1">
                  <c:v>11</c:v>
                </c:pt>
                <c:pt idx="2">
                  <c:v>14</c:v>
                </c:pt>
                <c:pt idx="3">
                  <c:v>6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70-41C1-93E7-323D0C51F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Grades!$V$5</c:f>
              <c:strCache>
                <c:ptCount val="1"/>
                <c:pt idx="0">
                  <c:v>Grade</c:v>
                </c:pt>
              </c:strCache>
            </c:strRef>
          </c:tx>
          <c:explosion val="2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F4-41B5-8EE6-CBD18231D5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F4-41B5-8EE6-CBD18231D5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F4-41B5-8EE6-CBD18231D5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F4-41B5-8EE6-CBD18231D5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F4-41B5-8EE6-CBD18231D5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Grades!$U$6:$U$10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F</c:v>
                </c:pt>
              </c:strCache>
            </c:strRef>
          </c:cat>
          <c:val>
            <c:numRef>
              <c:f>Grades!$V$6:$V$10</c:f>
              <c:numCache>
                <c:formatCode>General</c:formatCode>
                <c:ptCount val="5"/>
                <c:pt idx="0">
                  <c:v>10</c:v>
                </c:pt>
                <c:pt idx="1">
                  <c:v>11</c:v>
                </c:pt>
                <c:pt idx="2">
                  <c:v>14</c:v>
                </c:pt>
                <c:pt idx="3">
                  <c:v>6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70-41C1-93E7-323D0C51F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963DE42-C30A-4169-BF17-B304D622805B}">
  <sheetPr/>
  <sheetViews>
    <sheetView zoomScale="8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598D115-92D3-4846-8C14-1953C351672C}">
  <sheetPr/>
  <sheetViews>
    <sheetView zoomScale="8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F9DFC4-B01B-AF37-D605-71F8B74818D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DFF153-1544-4793-4E0B-C73A02916B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71437</xdr:colOff>
      <xdr:row>11</xdr:row>
      <xdr:rowOff>123825</xdr:rowOff>
    </xdr:from>
    <xdr:to>
      <xdr:col>29</xdr:col>
      <xdr:colOff>376237</xdr:colOff>
      <xdr:row>26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381A61-E04D-0D76-6BB0-65E0DEE7A4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11</xdr:row>
      <xdr:rowOff>9524</xdr:rowOff>
    </xdr:from>
    <xdr:to>
      <xdr:col>28</xdr:col>
      <xdr:colOff>0</xdr:colOff>
      <xdr:row>25</xdr:row>
      <xdr:rowOff>190499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737FA08-65CB-B8EF-2808-96D45F4FAE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012D6AE-955D-49E1-BA5F-9590AFC1151B}" name="Table1" displayName="Table1" ref="A1:S47" totalsRowCount="1" headerRowDxfId="39" headerRowBorderDxfId="40">
  <autoFilter ref="A1:S46" xr:uid="{E012D6AE-955D-49E1-BA5F-9590AFC1151B}"/>
  <sortState xmlns:xlrd2="http://schemas.microsoft.com/office/spreadsheetml/2017/richdata2" ref="A2:R46">
    <sortCondition ref="A1:A46"/>
  </sortState>
  <tableColumns count="19">
    <tableColumn id="1" xr3:uid="{296F265B-7FC2-490C-BF4F-0877F35D8C43}" name="Last Name" totalsRowLabel="Total" dataDxfId="38" totalsRowDxfId="18"/>
    <tableColumn id="19" xr3:uid="{F4B131EF-2A8C-4094-8E50-235E2ADB51C9}" name="First Name" dataDxfId="37" totalsRowDxfId="17"/>
    <tableColumn id="2" xr3:uid="{81926F10-3498-4D11-8862-F618F476BC9C}" name="Qz 1" totalsRowFunction="max" dataDxfId="36" totalsRowDxfId="16"/>
    <tableColumn id="3" xr3:uid="{28B35F28-E7FC-406A-88CE-3E3BE38D2649}" name="Qz 2" totalsRowFunction="max" dataDxfId="35" totalsRowDxfId="15"/>
    <tableColumn id="4" xr3:uid="{3F9877D7-F2A8-44C3-93B9-134010D2740A}" name="Qz 3" totalsRowFunction="max" dataDxfId="34" totalsRowDxfId="14"/>
    <tableColumn id="5" xr3:uid="{937DA527-B437-4C39-B094-001ED6C6C8DB}" name="Qz 4" totalsRowFunction="max" dataDxfId="33" totalsRowDxfId="13"/>
    <tableColumn id="6" xr3:uid="{219F3364-19D4-4257-891C-43889E9E9CD2}" name="Qz 5" totalsRowFunction="max" dataDxfId="32" totalsRowDxfId="12"/>
    <tableColumn id="7" xr3:uid="{9803B522-E7C6-4300-8B2F-5F5C7704F4C7}" name="Qz 6" totalsRowFunction="max" dataDxfId="31" totalsRowDxfId="11"/>
    <tableColumn id="8" xr3:uid="{C940636B-A1A8-44A7-B8F9-02FE9BD7B394}" name="Qz 7" totalsRowFunction="max" dataDxfId="30" totalsRowDxfId="10"/>
    <tableColumn id="9" xr3:uid="{39F4837B-D4EA-4A24-870F-CE766F903594}" name="Qz 8" totalsRowFunction="max" dataDxfId="29" totalsRowDxfId="9"/>
    <tableColumn id="10" xr3:uid="{1EE4B1F9-FB48-4B00-B8DD-CEBE0728A164}" name="Qz 9" totalsRowFunction="max" dataDxfId="28" totalsRowDxfId="8"/>
    <tableColumn id="11" xr3:uid="{486EE582-DAEF-4B7C-9342-E4A89AC689E5}" name="Qz 10" totalsRowFunction="max" dataDxfId="27" totalsRowDxfId="7"/>
    <tableColumn id="12" xr3:uid="{762F41DE-3429-48AC-A1E9-DD3AE1E730B6}" name="Test 1" totalsRowFunction="max" dataDxfId="26" totalsRowDxfId="6"/>
    <tableColumn id="13" xr3:uid="{923FC9FF-D379-440E-9200-EFE50BD7AF75}" name="Test 2" totalsRowFunction="max" dataDxfId="25" totalsRowDxfId="5"/>
    <tableColumn id="14" xr3:uid="{A9F0D0CC-4798-4971-B625-9775DBED330E}" name="Final" totalsRowFunction="max" dataDxfId="24" totalsRowDxfId="4"/>
    <tableColumn id="15" xr3:uid="{FA185C7C-49B0-49F2-8E76-2002BF9ED8AE}" name="Total" totalsRowFunction="max" dataDxfId="23" totalsRowDxfId="3">
      <calculatedColumnFormula>SUM(C2:O2)</calculatedColumnFormula>
    </tableColumn>
    <tableColumn id="16" xr3:uid="{F8CEA39A-BE2D-4562-A686-4585BBA3B020}" name="Percentage" dataDxfId="22" totalsRowDxfId="2">
      <calculatedColumnFormula>P2/$P$47</calculatedColumnFormula>
    </tableColumn>
    <tableColumn id="17" xr3:uid="{3670DE7C-888A-442D-AF16-1B994BD45175}" name="Grade" dataDxfId="21" totalsRowDxfId="1">
      <calculatedColumnFormula>VLOOKUP(Q2,$A$53:$B$57,2)</calculatedColumnFormula>
    </tableColumn>
    <tableColumn id="18" xr3:uid="{EC60E917-F6F9-4B04-821F-57BEB417A360}" name="At Risk" dataDxfId="20" totalsRowDxfId="0">
      <calculatedColumnFormula>IF(Q2&lt;0.7,"Fail","Pass")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topLeftCell="K22" zoomScaleNormal="100" workbookViewId="0">
      <selection activeCell="X36" sqref="X36"/>
    </sheetView>
  </sheetViews>
  <sheetFormatPr defaultRowHeight="15" x14ac:dyDescent="0.25"/>
  <cols>
    <col min="1" max="1" width="14.42578125" style="3" bestFit="1" customWidth="1"/>
    <col min="2" max="2" width="13.140625" style="3" bestFit="1" customWidth="1"/>
    <col min="3" max="11" width="9.28515625" style="3" bestFit="1" customWidth="1"/>
    <col min="12" max="12" width="10.28515625" style="3" bestFit="1" customWidth="1"/>
    <col min="13" max="14" width="10.7109375" style="3" bestFit="1" customWidth="1"/>
    <col min="15" max="15" width="9.85546875" style="3" bestFit="1" customWidth="1"/>
    <col min="16" max="16" width="10" style="8" bestFit="1" customWidth="1"/>
    <col min="17" max="17" width="15.5703125" style="8" bestFit="1" customWidth="1"/>
    <col min="18" max="18" width="11" style="3" bestFit="1" customWidth="1"/>
    <col min="19" max="19" width="11.5703125" style="3" bestFit="1" customWidth="1"/>
    <col min="20" max="21" width="2.28515625" style="3" bestFit="1" customWidth="1"/>
    <col min="22" max="22" width="6.42578125" style="3" bestFit="1" customWidth="1"/>
    <col min="23" max="24" width="6.140625" style="3" bestFit="1" customWidth="1"/>
    <col min="25" max="25" width="5.28515625" style="3" bestFit="1" customWidth="1"/>
    <col min="26" max="1016" width="9.42578125" style="3" customWidth="1"/>
    <col min="1017" max="1017" width="9.140625" style="3" customWidth="1"/>
    <col min="1018" max="16384" width="9.140625" style="3"/>
  </cols>
  <sheetData>
    <row r="1" spans="1:25" ht="15" customHeight="1" x14ac:dyDescent="0.25">
      <c r="A1" s="1" t="s">
        <v>109</v>
      </c>
      <c r="B1" s="1" t="s">
        <v>110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22</v>
      </c>
    </row>
    <row r="2" spans="1:25" x14ac:dyDescent="0.25">
      <c r="A2" s="4" t="s">
        <v>23</v>
      </c>
      <c r="B2" s="4" t="s">
        <v>66</v>
      </c>
      <c r="C2" s="5">
        <v>10</v>
      </c>
      <c r="D2" s="5">
        <v>10</v>
      </c>
      <c r="E2" s="3">
        <v>9</v>
      </c>
      <c r="F2" s="3">
        <v>8</v>
      </c>
      <c r="G2" s="3">
        <v>7</v>
      </c>
      <c r="H2" s="3">
        <v>6</v>
      </c>
      <c r="I2" s="3">
        <v>8</v>
      </c>
      <c r="J2" s="3">
        <v>9</v>
      </c>
      <c r="K2" s="3">
        <v>10</v>
      </c>
      <c r="L2" s="3">
        <v>10</v>
      </c>
      <c r="M2" s="3">
        <v>40</v>
      </c>
      <c r="N2" s="3">
        <v>46</v>
      </c>
      <c r="O2" s="3">
        <v>79</v>
      </c>
      <c r="P2" s="6">
        <f>SUM(C2:O2)</f>
        <v>252</v>
      </c>
      <c r="Q2" s="7">
        <f t="shared" ref="Q2:Q46" si="0">P2/$P$47</f>
        <v>0.92647058823529416</v>
      </c>
      <c r="R2" s="8" t="str">
        <f t="shared" ref="R2:R46" si="1">VLOOKUP(Q2,$A$53:$B$57,2)</f>
        <v>A</v>
      </c>
      <c r="S2" s="5" t="str">
        <f t="shared" ref="S2:S46" si="2">IF(Q2&lt;0.7,"Fail","Pass")</f>
        <v>Pass</v>
      </c>
    </row>
    <row r="3" spans="1:25" x14ac:dyDescent="0.25">
      <c r="A3" s="4" t="s">
        <v>24</v>
      </c>
      <c r="B3" s="4" t="s">
        <v>67</v>
      </c>
      <c r="C3" s="5">
        <v>2</v>
      </c>
      <c r="D3" s="3">
        <v>4</v>
      </c>
      <c r="E3" s="3">
        <v>5</v>
      </c>
      <c r="F3" s="3">
        <v>6</v>
      </c>
      <c r="G3" s="3">
        <v>8</v>
      </c>
      <c r="H3" s="3">
        <v>9</v>
      </c>
      <c r="I3" s="3">
        <v>9</v>
      </c>
      <c r="J3" s="3">
        <v>10</v>
      </c>
      <c r="K3" s="3">
        <v>10</v>
      </c>
      <c r="L3" s="3">
        <v>10</v>
      </c>
      <c r="M3" s="3">
        <v>32</v>
      </c>
      <c r="N3" s="3">
        <v>36</v>
      </c>
      <c r="O3" s="3">
        <v>61</v>
      </c>
      <c r="P3" s="6">
        <f>SUM(C3:O3)</f>
        <v>202</v>
      </c>
      <c r="Q3" s="7">
        <f t="shared" si="0"/>
        <v>0.74264705882352944</v>
      </c>
      <c r="R3" s="8" t="str">
        <f t="shared" si="1"/>
        <v>C</v>
      </c>
      <c r="S3" s="3" t="str">
        <f t="shared" si="2"/>
        <v>Pass</v>
      </c>
    </row>
    <row r="4" spans="1:25" x14ac:dyDescent="0.25">
      <c r="A4" s="4" t="s">
        <v>25</v>
      </c>
      <c r="B4" s="4" t="s">
        <v>68</v>
      </c>
      <c r="C4" s="5">
        <v>7</v>
      </c>
      <c r="D4" s="5">
        <v>8</v>
      </c>
      <c r="E4" s="3">
        <v>6</v>
      </c>
      <c r="F4" s="3">
        <v>9</v>
      </c>
      <c r="G4" s="3">
        <v>5</v>
      </c>
      <c r="H4" s="3">
        <v>7</v>
      </c>
      <c r="I4" s="3">
        <v>8</v>
      </c>
      <c r="J4" s="3">
        <v>6</v>
      </c>
      <c r="K4" s="3">
        <v>9</v>
      </c>
      <c r="L4" s="3">
        <v>5</v>
      </c>
      <c r="M4" s="3">
        <v>34</v>
      </c>
      <c r="N4" s="3">
        <v>38</v>
      </c>
      <c r="O4" s="3">
        <v>51</v>
      </c>
      <c r="P4" s="6">
        <f>SUM(C4:O4)</f>
        <v>193</v>
      </c>
      <c r="Q4" s="7">
        <f t="shared" si="0"/>
        <v>0.7095588235294118</v>
      </c>
      <c r="R4" s="8" t="str">
        <f t="shared" si="1"/>
        <v>C</v>
      </c>
      <c r="S4" s="3" t="str">
        <f t="shared" si="2"/>
        <v>Pass</v>
      </c>
    </row>
    <row r="5" spans="1:25" x14ac:dyDescent="0.25">
      <c r="A5" s="4" t="s">
        <v>26</v>
      </c>
      <c r="B5" s="4" t="s">
        <v>69</v>
      </c>
      <c r="C5" s="5">
        <v>8</v>
      </c>
      <c r="D5" s="3">
        <v>8</v>
      </c>
      <c r="E5" s="3">
        <v>9</v>
      </c>
      <c r="F5" s="3">
        <v>7</v>
      </c>
      <c r="G5" s="3">
        <v>7</v>
      </c>
      <c r="H5" s="3">
        <v>6</v>
      </c>
      <c r="I5" s="3">
        <v>7</v>
      </c>
      <c r="J5" s="3">
        <v>7</v>
      </c>
      <c r="K5" s="3">
        <v>6</v>
      </c>
      <c r="L5" s="3">
        <v>8</v>
      </c>
      <c r="M5" s="3">
        <v>41</v>
      </c>
      <c r="N5" s="3">
        <v>42</v>
      </c>
      <c r="O5" s="3">
        <v>64</v>
      </c>
      <c r="P5" s="6">
        <f>SUM(C5:O5)</f>
        <v>220</v>
      </c>
      <c r="Q5" s="7">
        <f t="shared" si="0"/>
        <v>0.80882352941176472</v>
      </c>
      <c r="R5" s="8" t="str">
        <f t="shared" si="1"/>
        <v>B</v>
      </c>
      <c r="S5" s="3" t="str">
        <f t="shared" si="2"/>
        <v>Pass</v>
      </c>
      <c r="V5" s="10" t="s">
        <v>15</v>
      </c>
      <c r="W5" s="10" t="s">
        <v>10</v>
      </c>
      <c r="X5" s="10" t="s">
        <v>11</v>
      </c>
      <c r="Y5" s="10" t="s">
        <v>12</v>
      </c>
    </row>
    <row r="6" spans="1:25" x14ac:dyDescent="0.25">
      <c r="A6" s="4" t="s">
        <v>27</v>
      </c>
      <c r="B6" s="4" t="s">
        <v>70</v>
      </c>
      <c r="C6" s="5">
        <v>9</v>
      </c>
      <c r="D6" s="5">
        <v>10</v>
      </c>
      <c r="E6" s="3">
        <v>8</v>
      </c>
      <c r="F6" s="3">
        <v>10</v>
      </c>
      <c r="G6" s="3">
        <v>7</v>
      </c>
      <c r="H6" s="3">
        <v>9</v>
      </c>
      <c r="I6" s="3">
        <v>10</v>
      </c>
      <c r="J6" s="3">
        <v>8</v>
      </c>
      <c r="K6" s="3">
        <v>10</v>
      </c>
      <c r="L6" s="3">
        <v>7</v>
      </c>
      <c r="M6" s="3">
        <v>44</v>
      </c>
      <c r="N6" s="3">
        <v>46</v>
      </c>
      <c r="O6" s="3">
        <v>78</v>
      </c>
      <c r="P6" s="6">
        <f>SUM(C6:O6)</f>
        <v>256</v>
      </c>
      <c r="Q6" s="7">
        <f t="shared" si="0"/>
        <v>0.94117647058823528</v>
      </c>
      <c r="R6" s="8" t="str">
        <f t="shared" si="1"/>
        <v>A</v>
      </c>
      <c r="S6" s="3" t="str">
        <f t="shared" si="2"/>
        <v>Pass</v>
      </c>
      <c r="U6" s="10" t="s">
        <v>21</v>
      </c>
      <c r="V6" s="3">
        <f>COUNTIF($R$2:$R$46,"A")</f>
        <v>10</v>
      </c>
      <c r="W6" s="3">
        <f>COUNTIFS(M$2:M$46,"&gt;="&amp;0.9*M$47,M$2:M$46,"&lt;="&amp;M$47)</f>
        <v>13</v>
      </c>
      <c r="X6" s="3">
        <f t="shared" ref="X6:Y6" si="3">COUNTIFS(N$2:N$46,"&gt;="&amp;0.9*N$47,N$2:N$46,"&lt;="&amp;N$47)</f>
        <v>17</v>
      </c>
      <c r="Y6" s="3">
        <f t="shared" si="3"/>
        <v>6</v>
      </c>
    </row>
    <row r="7" spans="1:25" x14ac:dyDescent="0.25">
      <c r="A7" s="4" t="s">
        <v>28</v>
      </c>
      <c r="B7" s="4" t="s">
        <v>71</v>
      </c>
      <c r="C7" s="5">
        <v>6</v>
      </c>
      <c r="D7" s="5">
        <v>7</v>
      </c>
      <c r="E7" s="3">
        <v>5</v>
      </c>
      <c r="F7" s="3">
        <v>8</v>
      </c>
      <c r="G7" s="3">
        <v>4</v>
      </c>
      <c r="H7" s="3">
        <v>6</v>
      </c>
      <c r="I7" s="3">
        <v>7</v>
      </c>
      <c r="J7" s="3">
        <v>5</v>
      </c>
      <c r="K7" s="3">
        <v>8</v>
      </c>
      <c r="L7" s="3">
        <v>4</v>
      </c>
      <c r="M7" s="3">
        <v>30</v>
      </c>
      <c r="N7" s="3">
        <v>37</v>
      </c>
      <c r="O7" s="3">
        <v>69</v>
      </c>
      <c r="P7" s="6">
        <f>SUM(C7:O7)</f>
        <v>196</v>
      </c>
      <c r="Q7" s="7">
        <f t="shared" si="0"/>
        <v>0.72058823529411764</v>
      </c>
      <c r="R7" s="8" t="str">
        <f t="shared" si="1"/>
        <v>C</v>
      </c>
      <c r="S7" s="3" t="str">
        <f t="shared" si="2"/>
        <v>Pass</v>
      </c>
      <c r="U7" s="10" t="s">
        <v>20</v>
      </c>
      <c r="V7" s="3">
        <f>COUNTIF($R$2:$R$46,"B")</f>
        <v>11</v>
      </c>
      <c r="W7" s="3">
        <f>COUNTIFS(M$2:M$46,"&gt;="&amp;0.8*M$47,M$2:M$46,"&lt;="&amp;0.89*M$47)</f>
        <v>10</v>
      </c>
      <c r="X7" s="3">
        <f t="shared" ref="X7:Y7" si="4">COUNTIFS(N$2:N$46,"&gt;="&amp;0.8*N$47,N$2:N$46,"&lt;="&amp;0.89*N$47)</f>
        <v>10</v>
      </c>
      <c r="Y7" s="3">
        <f t="shared" si="4"/>
        <v>9</v>
      </c>
    </row>
    <row r="8" spans="1:25" x14ac:dyDescent="0.25">
      <c r="A8" s="4" t="s">
        <v>29</v>
      </c>
      <c r="B8" s="4" t="s">
        <v>72</v>
      </c>
      <c r="C8" s="5">
        <v>7</v>
      </c>
      <c r="D8" s="3">
        <v>9</v>
      </c>
      <c r="E8" s="3">
        <v>8</v>
      </c>
      <c r="F8" s="3">
        <v>9</v>
      </c>
      <c r="G8" s="3">
        <v>10</v>
      </c>
      <c r="H8" s="3">
        <v>9</v>
      </c>
      <c r="I8" s="3">
        <v>7</v>
      </c>
      <c r="J8" s="3">
        <v>10</v>
      </c>
      <c r="K8" s="3">
        <v>10</v>
      </c>
      <c r="L8" s="3">
        <v>9</v>
      </c>
      <c r="M8" s="3">
        <v>45</v>
      </c>
      <c r="N8" s="3">
        <v>47</v>
      </c>
      <c r="O8" s="3">
        <v>78</v>
      </c>
      <c r="P8" s="6">
        <f>SUM(C8:O8)</f>
        <v>258</v>
      </c>
      <c r="Q8" s="7">
        <f t="shared" si="0"/>
        <v>0.94852941176470584</v>
      </c>
      <c r="R8" s="8" t="str">
        <f t="shared" si="1"/>
        <v>A</v>
      </c>
      <c r="S8" s="3" t="str">
        <f t="shared" si="2"/>
        <v>Pass</v>
      </c>
      <c r="U8" s="10" t="s">
        <v>19</v>
      </c>
      <c r="V8" s="3">
        <f>COUNTIF($R$2:$R$46,"C")</f>
        <v>14</v>
      </c>
      <c r="W8" s="3">
        <f>COUNTIFS(M$2:M$46,"&gt;="&amp;0.7*M$47,M$2:M$46,"&lt;="&amp;0.79*M$47)</f>
        <v>9</v>
      </c>
      <c r="X8" s="3">
        <f t="shared" ref="X8:Y8" si="5">COUNTIFS(N$2:N$46,"&gt;="&amp;0.7*N$47,N$2:N$46,"&lt;="&amp;0.79*N$47)</f>
        <v>7</v>
      </c>
      <c r="Y8" s="3">
        <f t="shared" si="5"/>
        <v>10</v>
      </c>
    </row>
    <row r="9" spans="1:25" x14ac:dyDescent="0.25">
      <c r="A9" s="4" t="s">
        <v>30</v>
      </c>
      <c r="B9" s="4" t="s">
        <v>73</v>
      </c>
      <c r="C9" s="5">
        <v>7</v>
      </c>
      <c r="D9" s="3">
        <v>8</v>
      </c>
      <c r="E9" s="3">
        <v>6</v>
      </c>
      <c r="F9" s="3">
        <v>9</v>
      </c>
      <c r="G9" s="3">
        <v>5</v>
      </c>
      <c r="H9" s="3">
        <v>7</v>
      </c>
      <c r="I9" s="3">
        <v>8</v>
      </c>
      <c r="J9" s="3">
        <v>6</v>
      </c>
      <c r="K9" s="3">
        <v>9</v>
      </c>
      <c r="L9" s="3">
        <v>5</v>
      </c>
      <c r="M9" s="3">
        <v>35</v>
      </c>
      <c r="N9" s="3">
        <v>37</v>
      </c>
      <c r="O9" s="3">
        <v>71</v>
      </c>
      <c r="P9" s="6">
        <f>SUM(C9:O9)</f>
        <v>213</v>
      </c>
      <c r="Q9" s="7">
        <f t="shared" si="0"/>
        <v>0.78308823529411764</v>
      </c>
      <c r="R9" s="8" t="str">
        <f t="shared" si="1"/>
        <v>C</v>
      </c>
      <c r="S9" s="3" t="str">
        <f t="shared" si="2"/>
        <v>Pass</v>
      </c>
      <c r="U9" s="10" t="s">
        <v>18</v>
      </c>
      <c r="V9" s="3">
        <f>COUNTIF($R$2:$R$46,"D")</f>
        <v>6</v>
      </c>
      <c r="W9" s="3">
        <f>COUNTIFS(M$2:M$46,"&gt;="&amp;0.6*M$47,M$2:M$46,"&lt;="&amp;0.69*M$47)</f>
        <v>7</v>
      </c>
      <c r="X9" s="3">
        <f t="shared" ref="X9:Y9" si="6">COUNTIFS(N$2:N$46,"&gt;="&amp;0.6*N$47,N$2:N$46,"&lt;="&amp;0.69*N$47)</f>
        <v>5</v>
      </c>
      <c r="Y9" s="3">
        <f t="shared" si="6"/>
        <v>11</v>
      </c>
    </row>
    <row r="10" spans="1:25" x14ac:dyDescent="0.25">
      <c r="A10" s="4" t="s">
        <v>31</v>
      </c>
      <c r="B10" s="4" t="s">
        <v>74</v>
      </c>
      <c r="C10" s="5">
        <v>8</v>
      </c>
      <c r="D10" s="5">
        <v>9</v>
      </c>
      <c r="E10" s="3">
        <v>7</v>
      </c>
      <c r="F10" s="3">
        <v>10</v>
      </c>
      <c r="G10" s="3">
        <v>6</v>
      </c>
      <c r="H10" s="3">
        <v>8</v>
      </c>
      <c r="I10" s="3">
        <v>9</v>
      </c>
      <c r="J10" s="3">
        <v>7</v>
      </c>
      <c r="K10" s="3">
        <v>10</v>
      </c>
      <c r="L10" s="3">
        <v>6</v>
      </c>
      <c r="M10" s="3">
        <v>40</v>
      </c>
      <c r="N10" s="3">
        <v>41</v>
      </c>
      <c r="O10" s="3">
        <v>50</v>
      </c>
      <c r="P10" s="6">
        <f>SUM(C10:O10)</f>
        <v>211</v>
      </c>
      <c r="Q10" s="7">
        <f t="shared" si="0"/>
        <v>0.77573529411764708</v>
      </c>
      <c r="R10" s="8" t="str">
        <f t="shared" si="1"/>
        <v>C</v>
      </c>
      <c r="S10" s="3" t="str">
        <f t="shared" si="2"/>
        <v>Pass</v>
      </c>
      <c r="U10" s="10" t="s">
        <v>17</v>
      </c>
      <c r="V10" s="3">
        <f>COUNTIF($R$2:$R$46,"F")</f>
        <v>4</v>
      </c>
      <c r="W10" s="3">
        <f>COUNTIF(M$2:M$46,"&lt;="&amp;0.59*M$47)</f>
        <v>6</v>
      </c>
      <c r="X10" s="3">
        <f t="shared" ref="X10:Y10" si="7">COUNTIF(N$2:N$46,"&lt;="&amp;0.59*N$47)</f>
        <v>3</v>
      </c>
      <c r="Y10" s="3">
        <f t="shared" si="7"/>
        <v>6</v>
      </c>
    </row>
    <row r="11" spans="1:25" x14ac:dyDescent="0.25">
      <c r="A11" s="4" t="s">
        <v>32</v>
      </c>
      <c r="B11" s="4" t="s">
        <v>75</v>
      </c>
      <c r="C11" s="5">
        <v>6</v>
      </c>
      <c r="D11" s="3">
        <v>6</v>
      </c>
      <c r="E11" s="3">
        <v>8</v>
      </c>
      <c r="F11" s="3">
        <v>7</v>
      </c>
      <c r="G11" s="3">
        <v>4</v>
      </c>
      <c r="H11" s="3">
        <v>6</v>
      </c>
      <c r="I11" s="3">
        <v>7</v>
      </c>
      <c r="J11" s="3">
        <v>5</v>
      </c>
      <c r="K11" s="3">
        <v>9</v>
      </c>
      <c r="L11" s="3">
        <v>6</v>
      </c>
      <c r="M11" s="3">
        <v>42</v>
      </c>
      <c r="N11" s="3">
        <v>47</v>
      </c>
      <c r="O11" s="3">
        <v>60</v>
      </c>
      <c r="P11" s="6">
        <f>SUM(C11:O11)</f>
        <v>213</v>
      </c>
      <c r="Q11" s="7">
        <f t="shared" si="0"/>
        <v>0.78308823529411764</v>
      </c>
      <c r="R11" s="8" t="str">
        <f t="shared" si="1"/>
        <v>C</v>
      </c>
      <c r="S11" s="3" t="str">
        <f t="shared" si="2"/>
        <v>Pass</v>
      </c>
    </row>
    <row r="12" spans="1:25" x14ac:dyDescent="0.25">
      <c r="A12" s="4" t="s">
        <v>33</v>
      </c>
      <c r="B12" s="4" t="s">
        <v>76</v>
      </c>
      <c r="C12" s="5">
        <v>7</v>
      </c>
      <c r="D12" s="5">
        <v>8</v>
      </c>
      <c r="E12" s="3">
        <v>6</v>
      </c>
      <c r="F12" s="3">
        <v>9</v>
      </c>
      <c r="G12" s="3">
        <v>5</v>
      </c>
      <c r="H12" s="3">
        <v>7</v>
      </c>
      <c r="I12" s="3">
        <v>8</v>
      </c>
      <c r="J12" s="3">
        <v>6</v>
      </c>
      <c r="K12" s="3">
        <v>9</v>
      </c>
      <c r="L12" s="3">
        <v>5</v>
      </c>
      <c r="M12" s="3">
        <v>36</v>
      </c>
      <c r="N12" s="3">
        <v>43</v>
      </c>
      <c r="O12" s="3">
        <v>60</v>
      </c>
      <c r="P12" s="6">
        <f>SUM(C12:O12)</f>
        <v>209</v>
      </c>
      <c r="Q12" s="7">
        <f t="shared" si="0"/>
        <v>0.76838235294117652</v>
      </c>
      <c r="R12" s="8" t="str">
        <f t="shared" si="1"/>
        <v>C</v>
      </c>
      <c r="S12" s="3" t="str">
        <f t="shared" si="2"/>
        <v>Pass</v>
      </c>
    </row>
    <row r="13" spans="1:25" x14ac:dyDescent="0.25">
      <c r="A13" s="4" t="s">
        <v>34</v>
      </c>
      <c r="B13" s="4" t="s">
        <v>77</v>
      </c>
      <c r="C13" s="5">
        <v>6</v>
      </c>
      <c r="D13" s="5">
        <v>7</v>
      </c>
      <c r="E13" s="3">
        <v>5</v>
      </c>
      <c r="F13" s="3">
        <v>8</v>
      </c>
      <c r="G13" s="3">
        <v>4</v>
      </c>
      <c r="H13" s="3">
        <v>6</v>
      </c>
      <c r="I13" s="3">
        <v>7</v>
      </c>
      <c r="J13" s="3">
        <v>5</v>
      </c>
      <c r="K13" s="3">
        <v>8</v>
      </c>
      <c r="L13" s="3">
        <v>4</v>
      </c>
      <c r="M13" s="3">
        <v>30</v>
      </c>
      <c r="N13" s="3">
        <v>39</v>
      </c>
      <c r="O13" s="3">
        <v>68</v>
      </c>
      <c r="P13" s="6">
        <f>SUM(C13:O13)</f>
        <v>197</v>
      </c>
      <c r="Q13" s="7">
        <f t="shared" si="0"/>
        <v>0.72426470588235292</v>
      </c>
      <c r="R13" s="8" t="str">
        <f t="shared" si="1"/>
        <v>C</v>
      </c>
      <c r="S13" s="3" t="str">
        <f t="shared" si="2"/>
        <v>Pass</v>
      </c>
    </row>
    <row r="14" spans="1:25" x14ac:dyDescent="0.25">
      <c r="A14" s="4" t="s">
        <v>35</v>
      </c>
      <c r="B14" s="4" t="s">
        <v>78</v>
      </c>
      <c r="C14" s="5">
        <v>9</v>
      </c>
      <c r="D14" s="5">
        <v>8</v>
      </c>
      <c r="E14" s="3">
        <v>7</v>
      </c>
      <c r="F14" s="3">
        <v>9</v>
      </c>
      <c r="G14" s="3">
        <v>7</v>
      </c>
      <c r="H14" s="3">
        <v>9</v>
      </c>
      <c r="I14" s="3">
        <v>7</v>
      </c>
      <c r="J14" s="3">
        <v>8</v>
      </c>
      <c r="K14" s="3">
        <v>9</v>
      </c>
      <c r="L14" s="3">
        <v>7</v>
      </c>
      <c r="M14" s="3">
        <v>45</v>
      </c>
      <c r="N14" s="3">
        <v>47</v>
      </c>
      <c r="O14" s="3">
        <v>75</v>
      </c>
      <c r="P14" s="6">
        <f>SUM(C14:O14)</f>
        <v>247</v>
      </c>
      <c r="Q14" s="7">
        <f t="shared" si="0"/>
        <v>0.90808823529411764</v>
      </c>
      <c r="R14" s="8" t="str">
        <f t="shared" si="1"/>
        <v>A</v>
      </c>
      <c r="S14" s="3" t="str">
        <f t="shared" si="2"/>
        <v>Pass</v>
      </c>
    </row>
    <row r="15" spans="1:25" x14ac:dyDescent="0.25">
      <c r="A15" s="4" t="s">
        <v>36</v>
      </c>
      <c r="B15" s="4" t="s">
        <v>79</v>
      </c>
      <c r="C15" s="5">
        <v>5</v>
      </c>
      <c r="D15" s="5">
        <v>6</v>
      </c>
      <c r="E15" s="3">
        <v>4</v>
      </c>
      <c r="F15" s="3">
        <v>7</v>
      </c>
      <c r="G15" s="3">
        <v>3</v>
      </c>
      <c r="H15" s="3">
        <v>5</v>
      </c>
      <c r="I15" s="3">
        <v>6</v>
      </c>
      <c r="J15" s="3">
        <v>4</v>
      </c>
      <c r="K15" s="3">
        <v>7</v>
      </c>
      <c r="L15" s="3">
        <v>3</v>
      </c>
      <c r="M15" s="3">
        <v>25</v>
      </c>
      <c r="N15" s="3">
        <v>26</v>
      </c>
      <c r="O15" s="3">
        <v>54</v>
      </c>
      <c r="P15" s="6">
        <f>SUM(C15:O15)</f>
        <v>155</v>
      </c>
      <c r="Q15" s="7">
        <f t="shared" si="0"/>
        <v>0.56985294117647056</v>
      </c>
      <c r="R15" s="8" t="str">
        <f t="shared" si="1"/>
        <v>F</v>
      </c>
      <c r="S15" s="3" t="str">
        <f t="shared" si="2"/>
        <v>Fail</v>
      </c>
    </row>
    <row r="16" spans="1:25" x14ac:dyDescent="0.25">
      <c r="A16" s="4" t="s">
        <v>36</v>
      </c>
      <c r="B16" s="4" t="s">
        <v>67</v>
      </c>
      <c r="C16" s="5">
        <v>5</v>
      </c>
      <c r="D16" s="3">
        <v>7</v>
      </c>
      <c r="E16" s="3">
        <v>6</v>
      </c>
      <c r="F16" s="3">
        <v>7</v>
      </c>
      <c r="G16" s="3">
        <v>5</v>
      </c>
      <c r="H16" s="3">
        <v>7</v>
      </c>
      <c r="I16" s="3">
        <v>8</v>
      </c>
      <c r="J16" s="3">
        <v>6</v>
      </c>
      <c r="K16" s="3">
        <v>7</v>
      </c>
      <c r="L16" s="3">
        <v>6</v>
      </c>
      <c r="M16" s="3">
        <v>25</v>
      </c>
      <c r="N16" s="3">
        <v>33</v>
      </c>
      <c r="O16" s="3">
        <v>59</v>
      </c>
      <c r="P16" s="6">
        <f>SUM(C16:O16)</f>
        <v>181</v>
      </c>
      <c r="Q16" s="7">
        <f t="shared" si="0"/>
        <v>0.6654411764705882</v>
      </c>
      <c r="R16" s="8" t="str">
        <f t="shared" si="1"/>
        <v>D</v>
      </c>
      <c r="S16" s="3" t="str">
        <f t="shared" si="2"/>
        <v>Fail</v>
      </c>
    </row>
    <row r="17" spans="1:19" x14ac:dyDescent="0.25">
      <c r="A17" s="4" t="s">
        <v>37</v>
      </c>
      <c r="B17" s="4" t="s">
        <v>80</v>
      </c>
      <c r="C17" s="5">
        <v>4</v>
      </c>
      <c r="D17" s="3">
        <v>5</v>
      </c>
      <c r="E17" s="3">
        <v>5</v>
      </c>
      <c r="F17" s="3">
        <v>6</v>
      </c>
      <c r="G17" s="3">
        <v>6</v>
      </c>
      <c r="H17" s="3">
        <v>4</v>
      </c>
      <c r="I17" s="3">
        <v>5</v>
      </c>
      <c r="J17" s="3">
        <v>3</v>
      </c>
      <c r="K17" s="3">
        <v>6</v>
      </c>
      <c r="L17" s="3">
        <v>4</v>
      </c>
      <c r="M17" s="3">
        <v>30</v>
      </c>
      <c r="N17" s="3">
        <v>32</v>
      </c>
      <c r="O17" s="3">
        <v>71</v>
      </c>
      <c r="P17" s="6">
        <f>SUM(C17:O17)</f>
        <v>181</v>
      </c>
      <c r="Q17" s="7">
        <f t="shared" si="0"/>
        <v>0.6654411764705882</v>
      </c>
      <c r="R17" s="8" t="str">
        <f t="shared" si="1"/>
        <v>D</v>
      </c>
      <c r="S17" s="3" t="str">
        <f t="shared" si="2"/>
        <v>Fail</v>
      </c>
    </row>
    <row r="18" spans="1:19" x14ac:dyDescent="0.25">
      <c r="A18" s="4" t="s">
        <v>38</v>
      </c>
      <c r="B18" s="4" t="s">
        <v>81</v>
      </c>
      <c r="C18" s="5">
        <v>6</v>
      </c>
      <c r="D18" s="3">
        <v>7</v>
      </c>
      <c r="E18" s="3">
        <v>9</v>
      </c>
      <c r="F18" s="3">
        <v>8</v>
      </c>
      <c r="G18" s="3">
        <v>10</v>
      </c>
      <c r="H18" s="3">
        <v>9</v>
      </c>
      <c r="I18" s="3">
        <v>8</v>
      </c>
      <c r="J18" s="3">
        <v>9</v>
      </c>
      <c r="K18" s="3">
        <v>10</v>
      </c>
      <c r="L18" s="3">
        <v>10</v>
      </c>
      <c r="M18" s="3">
        <v>43</v>
      </c>
      <c r="N18" s="3">
        <v>46</v>
      </c>
      <c r="O18" s="3">
        <v>61</v>
      </c>
      <c r="P18" s="6">
        <f>SUM(C18:O18)</f>
        <v>236</v>
      </c>
      <c r="Q18" s="7">
        <f t="shared" si="0"/>
        <v>0.86764705882352944</v>
      </c>
      <c r="R18" s="8" t="str">
        <f t="shared" si="1"/>
        <v>B</v>
      </c>
      <c r="S18" s="3" t="str">
        <f t="shared" si="2"/>
        <v>Pass</v>
      </c>
    </row>
    <row r="19" spans="1:19" x14ac:dyDescent="0.25">
      <c r="A19" s="4" t="s">
        <v>39</v>
      </c>
      <c r="B19" s="4" t="s">
        <v>82</v>
      </c>
      <c r="C19" s="5">
        <v>6</v>
      </c>
      <c r="D19" s="3">
        <v>5</v>
      </c>
      <c r="E19" s="3">
        <v>7</v>
      </c>
      <c r="F19" s="3">
        <v>6</v>
      </c>
      <c r="G19" s="3">
        <v>8</v>
      </c>
      <c r="H19" s="3">
        <v>6</v>
      </c>
      <c r="I19" s="3">
        <v>7</v>
      </c>
      <c r="J19" s="3">
        <v>5</v>
      </c>
      <c r="K19" s="3">
        <v>7</v>
      </c>
      <c r="L19" s="3">
        <v>7</v>
      </c>
      <c r="M19" s="3">
        <v>37</v>
      </c>
      <c r="N19" s="3">
        <v>42</v>
      </c>
      <c r="O19" s="3">
        <v>74</v>
      </c>
      <c r="P19" s="6">
        <f>SUM(C19:O19)</f>
        <v>217</v>
      </c>
      <c r="Q19" s="7">
        <f t="shared" si="0"/>
        <v>0.79779411764705888</v>
      </c>
      <c r="R19" s="8" t="str">
        <f t="shared" si="1"/>
        <v>C</v>
      </c>
      <c r="S19" s="3" t="str">
        <f t="shared" si="2"/>
        <v>Pass</v>
      </c>
    </row>
    <row r="20" spans="1:19" x14ac:dyDescent="0.25">
      <c r="A20" s="4" t="s">
        <v>40</v>
      </c>
      <c r="B20" s="4" t="s">
        <v>83</v>
      </c>
      <c r="C20" s="5">
        <v>8</v>
      </c>
      <c r="D20" s="5">
        <v>8</v>
      </c>
      <c r="E20" s="3">
        <v>7</v>
      </c>
      <c r="F20" s="3">
        <v>9</v>
      </c>
      <c r="G20" s="3">
        <v>6</v>
      </c>
      <c r="H20" s="3">
        <v>8</v>
      </c>
      <c r="I20" s="3">
        <v>9</v>
      </c>
      <c r="J20" s="3">
        <v>7</v>
      </c>
      <c r="K20" s="3">
        <v>9</v>
      </c>
      <c r="L20" s="3">
        <v>6</v>
      </c>
      <c r="M20" s="3">
        <v>40</v>
      </c>
      <c r="N20" s="3">
        <v>47</v>
      </c>
      <c r="O20" s="3">
        <v>86</v>
      </c>
      <c r="P20" s="6">
        <f>SUM(C20:O20)</f>
        <v>250</v>
      </c>
      <c r="Q20" s="7">
        <f t="shared" si="0"/>
        <v>0.91911764705882348</v>
      </c>
      <c r="R20" s="8" t="str">
        <f t="shared" si="1"/>
        <v>A</v>
      </c>
      <c r="S20" s="3" t="str">
        <f t="shared" si="2"/>
        <v>Pass</v>
      </c>
    </row>
    <row r="21" spans="1:19" x14ac:dyDescent="0.25">
      <c r="A21" s="4" t="s">
        <v>41</v>
      </c>
      <c r="B21" s="4" t="s">
        <v>84</v>
      </c>
      <c r="C21" s="5">
        <v>9</v>
      </c>
      <c r="D21" s="5">
        <v>10</v>
      </c>
      <c r="E21" s="3">
        <v>8</v>
      </c>
      <c r="F21" s="3">
        <v>10</v>
      </c>
      <c r="G21" s="3">
        <v>7</v>
      </c>
      <c r="H21" s="3">
        <v>9</v>
      </c>
      <c r="I21" s="3">
        <v>10</v>
      </c>
      <c r="J21" s="3">
        <v>8</v>
      </c>
      <c r="K21" s="3">
        <v>10</v>
      </c>
      <c r="L21" s="3">
        <v>7</v>
      </c>
      <c r="M21" s="3">
        <v>43</v>
      </c>
      <c r="N21" s="3">
        <v>48</v>
      </c>
      <c r="O21" s="3">
        <v>60</v>
      </c>
      <c r="P21" s="6">
        <f>SUM(C21:O21)</f>
        <v>239</v>
      </c>
      <c r="Q21" s="7">
        <f t="shared" si="0"/>
        <v>0.87867647058823528</v>
      </c>
      <c r="R21" s="8" t="str">
        <f t="shared" si="1"/>
        <v>B</v>
      </c>
      <c r="S21" s="3" t="str">
        <f t="shared" si="2"/>
        <v>Pass</v>
      </c>
    </row>
    <row r="22" spans="1:19" x14ac:dyDescent="0.25">
      <c r="A22" s="4" t="s">
        <v>42</v>
      </c>
      <c r="B22" s="4" t="s">
        <v>85</v>
      </c>
      <c r="C22" s="5">
        <v>9</v>
      </c>
      <c r="D22" s="3">
        <v>9</v>
      </c>
      <c r="E22" s="3">
        <v>10</v>
      </c>
      <c r="F22" s="3">
        <v>9</v>
      </c>
      <c r="G22" s="3">
        <v>8</v>
      </c>
      <c r="H22" s="3">
        <v>10</v>
      </c>
      <c r="I22" s="3">
        <v>9</v>
      </c>
      <c r="J22" s="3">
        <v>9</v>
      </c>
      <c r="K22" s="3">
        <v>10</v>
      </c>
      <c r="L22" s="3">
        <v>8</v>
      </c>
      <c r="M22" s="3">
        <v>43</v>
      </c>
      <c r="N22" s="3">
        <v>46</v>
      </c>
      <c r="O22" s="3">
        <v>92</v>
      </c>
      <c r="P22" s="6">
        <f>SUM(C22:O22)</f>
        <v>272</v>
      </c>
      <c r="Q22" s="7">
        <f t="shared" si="0"/>
        <v>1</v>
      </c>
      <c r="R22" s="8" t="str">
        <f t="shared" si="1"/>
        <v>A</v>
      </c>
      <c r="S22" s="3" t="str">
        <f t="shared" si="2"/>
        <v>Pass</v>
      </c>
    </row>
    <row r="23" spans="1:19" x14ac:dyDescent="0.25">
      <c r="A23" s="4" t="s">
        <v>43</v>
      </c>
      <c r="B23" s="4" t="s">
        <v>86</v>
      </c>
      <c r="C23" s="5">
        <v>8</v>
      </c>
      <c r="D23" s="5">
        <v>9</v>
      </c>
      <c r="E23" s="3">
        <v>7</v>
      </c>
      <c r="F23" s="3">
        <v>10</v>
      </c>
      <c r="G23" s="3">
        <v>6</v>
      </c>
      <c r="H23" s="3">
        <v>8</v>
      </c>
      <c r="I23" s="3">
        <v>9</v>
      </c>
      <c r="J23" s="3">
        <v>7</v>
      </c>
      <c r="K23" s="3">
        <v>10</v>
      </c>
      <c r="L23" s="3">
        <v>6</v>
      </c>
      <c r="M23" s="3">
        <v>40</v>
      </c>
      <c r="N23" s="3">
        <v>46</v>
      </c>
      <c r="O23" s="3">
        <v>64</v>
      </c>
      <c r="P23" s="6">
        <f>SUM(C23:O23)</f>
        <v>230</v>
      </c>
      <c r="Q23" s="7">
        <f t="shared" si="0"/>
        <v>0.84558823529411764</v>
      </c>
      <c r="R23" s="8" t="str">
        <f t="shared" si="1"/>
        <v>B</v>
      </c>
      <c r="S23" s="3" t="str">
        <f t="shared" si="2"/>
        <v>Pass</v>
      </c>
    </row>
    <row r="24" spans="1:19" x14ac:dyDescent="0.25">
      <c r="A24" s="4" t="s">
        <v>44</v>
      </c>
      <c r="B24" s="4" t="s">
        <v>84</v>
      </c>
      <c r="C24" s="5">
        <v>7</v>
      </c>
      <c r="D24" s="3">
        <v>7</v>
      </c>
      <c r="E24" s="3">
        <v>8</v>
      </c>
      <c r="F24" s="3">
        <v>6</v>
      </c>
      <c r="G24" s="3">
        <v>7</v>
      </c>
      <c r="H24" s="3">
        <v>5</v>
      </c>
      <c r="I24" s="3">
        <v>5</v>
      </c>
      <c r="J24" s="3">
        <v>6</v>
      </c>
      <c r="K24" s="3">
        <v>5</v>
      </c>
      <c r="L24" s="3">
        <v>6</v>
      </c>
      <c r="M24" s="3">
        <v>34</v>
      </c>
      <c r="N24" s="3">
        <v>42</v>
      </c>
      <c r="O24" s="3">
        <v>63</v>
      </c>
      <c r="P24" s="6">
        <f>SUM(C24:O24)</f>
        <v>201</v>
      </c>
      <c r="Q24" s="7">
        <f t="shared" si="0"/>
        <v>0.73897058823529416</v>
      </c>
      <c r="R24" s="8" t="str">
        <f t="shared" si="1"/>
        <v>C</v>
      </c>
      <c r="S24" s="3" t="str">
        <f t="shared" si="2"/>
        <v>Pass</v>
      </c>
    </row>
    <row r="25" spans="1:19" x14ac:dyDescent="0.25">
      <c r="A25" s="4" t="s">
        <v>45</v>
      </c>
      <c r="B25" s="4" t="s">
        <v>87</v>
      </c>
      <c r="C25" s="5">
        <v>9</v>
      </c>
      <c r="D25" s="3">
        <v>10</v>
      </c>
      <c r="E25" s="3">
        <v>8</v>
      </c>
      <c r="F25" s="3">
        <v>10</v>
      </c>
      <c r="G25" s="3">
        <v>7</v>
      </c>
      <c r="H25" s="3">
        <v>9</v>
      </c>
      <c r="I25" s="3">
        <v>10</v>
      </c>
      <c r="J25" s="3">
        <v>8</v>
      </c>
      <c r="K25" s="3">
        <v>10</v>
      </c>
      <c r="L25" s="3">
        <v>7</v>
      </c>
      <c r="M25" s="3">
        <v>45</v>
      </c>
      <c r="N25" s="3">
        <v>48</v>
      </c>
      <c r="O25" s="3">
        <v>74</v>
      </c>
      <c r="P25" s="6">
        <f>SUM(C25:O25)</f>
        <v>255</v>
      </c>
      <c r="Q25" s="7">
        <f t="shared" si="0"/>
        <v>0.9375</v>
      </c>
      <c r="R25" s="8" t="str">
        <f t="shared" si="1"/>
        <v>A</v>
      </c>
      <c r="S25" s="3" t="str">
        <f t="shared" si="2"/>
        <v>Pass</v>
      </c>
    </row>
    <row r="26" spans="1:19" x14ac:dyDescent="0.25">
      <c r="A26" s="4" t="s">
        <v>46</v>
      </c>
      <c r="B26" s="4" t="s">
        <v>88</v>
      </c>
      <c r="C26" s="5">
        <v>5</v>
      </c>
      <c r="D26" s="3">
        <v>6</v>
      </c>
      <c r="E26" s="3">
        <v>4</v>
      </c>
      <c r="F26" s="3">
        <v>7</v>
      </c>
      <c r="G26" s="3">
        <v>3</v>
      </c>
      <c r="H26" s="3">
        <v>5</v>
      </c>
      <c r="I26" s="3">
        <v>6</v>
      </c>
      <c r="J26" s="3">
        <v>4</v>
      </c>
      <c r="K26" s="3">
        <v>7</v>
      </c>
      <c r="L26" s="3">
        <v>3</v>
      </c>
      <c r="M26" s="3">
        <v>25</v>
      </c>
      <c r="N26" s="3">
        <v>32</v>
      </c>
      <c r="O26" s="3">
        <v>56</v>
      </c>
      <c r="P26" s="6">
        <f>SUM(C26:O26)</f>
        <v>163</v>
      </c>
      <c r="Q26" s="7">
        <f t="shared" si="0"/>
        <v>0.59926470588235292</v>
      </c>
      <c r="R26" s="8" t="str">
        <f t="shared" si="1"/>
        <v>F</v>
      </c>
      <c r="S26" s="3" t="str">
        <f t="shared" si="2"/>
        <v>Fail</v>
      </c>
    </row>
    <row r="27" spans="1:19" x14ac:dyDescent="0.25">
      <c r="A27" s="4" t="s">
        <v>47</v>
      </c>
      <c r="B27" s="4" t="s">
        <v>89</v>
      </c>
      <c r="C27" s="5">
        <v>6</v>
      </c>
      <c r="D27" s="5">
        <v>7</v>
      </c>
      <c r="E27" s="3">
        <v>5</v>
      </c>
      <c r="F27" s="3">
        <v>8</v>
      </c>
      <c r="G27" s="3">
        <v>4</v>
      </c>
      <c r="H27" s="3">
        <v>6</v>
      </c>
      <c r="I27" s="3">
        <v>7</v>
      </c>
      <c r="J27" s="3">
        <v>5</v>
      </c>
      <c r="K27" s="3">
        <v>8</v>
      </c>
      <c r="L27" s="3">
        <v>4</v>
      </c>
      <c r="M27" s="3">
        <v>30</v>
      </c>
      <c r="N27" s="3">
        <v>31</v>
      </c>
      <c r="O27" s="3">
        <v>56</v>
      </c>
      <c r="P27" s="6">
        <f>SUM(C27:O27)</f>
        <v>177</v>
      </c>
      <c r="Q27" s="7">
        <f t="shared" si="0"/>
        <v>0.65073529411764708</v>
      </c>
      <c r="R27" s="8" t="str">
        <f t="shared" si="1"/>
        <v>D</v>
      </c>
      <c r="S27" s="3" t="str">
        <f t="shared" si="2"/>
        <v>Fail</v>
      </c>
    </row>
    <row r="28" spans="1:19" x14ac:dyDescent="0.25">
      <c r="A28" s="4" t="s">
        <v>48</v>
      </c>
      <c r="B28" s="4" t="s">
        <v>90</v>
      </c>
      <c r="C28" s="5">
        <v>5</v>
      </c>
      <c r="D28" s="5">
        <v>6</v>
      </c>
      <c r="E28" s="3">
        <v>4</v>
      </c>
      <c r="F28" s="3">
        <v>7</v>
      </c>
      <c r="G28" s="3">
        <v>3</v>
      </c>
      <c r="H28" s="3">
        <v>5</v>
      </c>
      <c r="I28" s="3">
        <v>6</v>
      </c>
      <c r="J28" s="3">
        <v>4</v>
      </c>
      <c r="K28" s="3">
        <v>7</v>
      </c>
      <c r="L28" s="3">
        <v>3</v>
      </c>
      <c r="M28" s="3">
        <v>25</v>
      </c>
      <c r="N28" s="3">
        <v>28</v>
      </c>
      <c r="O28" s="3">
        <v>49</v>
      </c>
      <c r="P28" s="6">
        <f>SUM(C28:O28)</f>
        <v>152</v>
      </c>
      <c r="Q28" s="7">
        <f t="shared" si="0"/>
        <v>0.55882352941176472</v>
      </c>
      <c r="R28" s="8" t="str">
        <f t="shared" si="1"/>
        <v>F</v>
      </c>
      <c r="S28" s="3" t="str">
        <f t="shared" si="2"/>
        <v>Fail</v>
      </c>
    </row>
    <row r="29" spans="1:19" x14ac:dyDescent="0.25">
      <c r="A29" s="4" t="s">
        <v>49</v>
      </c>
      <c r="B29" s="4" t="s">
        <v>91</v>
      </c>
      <c r="C29" s="5">
        <v>7</v>
      </c>
      <c r="D29" s="3">
        <v>8</v>
      </c>
      <c r="E29" s="3">
        <v>7</v>
      </c>
      <c r="F29" s="3">
        <v>8</v>
      </c>
      <c r="G29" s="3">
        <v>6</v>
      </c>
      <c r="H29" s="3">
        <v>8</v>
      </c>
      <c r="I29" s="3">
        <v>6</v>
      </c>
      <c r="J29" s="3">
        <v>7</v>
      </c>
      <c r="K29" s="3">
        <v>8</v>
      </c>
      <c r="L29" s="3">
        <v>6</v>
      </c>
      <c r="M29" s="3">
        <v>41</v>
      </c>
      <c r="N29" s="3">
        <v>42</v>
      </c>
      <c r="O29" s="3">
        <v>74</v>
      </c>
      <c r="P29" s="6">
        <f>SUM(C29:O29)</f>
        <v>228</v>
      </c>
      <c r="Q29" s="7">
        <f t="shared" si="0"/>
        <v>0.83823529411764708</v>
      </c>
      <c r="R29" s="8" t="str">
        <f t="shared" si="1"/>
        <v>B</v>
      </c>
      <c r="S29" s="3" t="str">
        <f t="shared" si="2"/>
        <v>Pass</v>
      </c>
    </row>
    <row r="30" spans="1:19" x14ac:dyDescent="0.25">
      <c r="A30" s="4" t="s">
        <v>50</v>
      </c>
      <c r="B30" s="4" t="s">
        <v>92</v>
      </c>
      <c r="C30" s="5">
        <v>5</v>
      </c>
      <c r="D30" s="5">
        <v>6</v>
      </c>
      <c r="E30" s="3">
        <v>4</v>
      </c>
      <c r="F30" s="3">
        <v>7</v>
      </c>
      <c r="G30" s="3">
        <v>3</v>
      </c>
      <c r="H30" s="3">
        <v>5</v>
      </c>
      <c r="I30" s="3">
        <v>6</v>
      </c>
      <c r="J30" s="3">
        <v>4</v>
      </c>
      <c r="K30" s="3">
        <v>7</v>
      </c>
      <c r="L30" s="3">
        <v>3</v>
      </c>
      <c r="M30" s="3">
        <v>25</v>
      </c>
      <c r="N30" s="3">
        <v>26</v>
      </c>
      <c r="O30" s="3">
        <v>64</v>
      </c>
      <c r="P30" s="6">
        <f>SUM(C30:O30)</f>
        <v>165</v>
      </c>
      <c r="Q30" s="7">
        <f t="shared" si="0"/>
        <v>0.60661764705882348</v>
      </c>
      <c r="R30" s="8" t="str">
        <f t="shared" si="1"/>
        <v>D</v>
      </c>
      <c r="S30" s="3" t="str">
        <f t="shared" si="2"/>
        <v>Fail</v>
      </c>
    </row>
    <row r="31" spans="1:19" x14ac:dyDescent="0.25">
      <c r="A31" s="4" t="s">
        <v>51</v>
      </c>
      <c r="B31" s="4" t="s">
        <v>93</v>
      </c>
      <c r="C31" s="5">
        <v>8</v>
      </c>
      <c r="D31" s="5">
        <v>9</v>
      </c>
      <c r="E31" s="3">
        <v>7</v>
      </c>
      <c r="F31" s="3">
        <v>10</v>
      </c>
      <c r="G31" s="3">
        <v>6</v>
      </c>
      <c r="H31" s="3">
        <v>8</v>
      </c>
      <c r="I31" s="3">
        <v>9</v>
      </c>
      <c r="J31" s="3">
        <v>7</v>
      </c>
      <c r="K31" s="3">
        <v>10</v>
      </c>
      <c r="L31" s="3">
        <v>6</v>
      </c>
      <c r="M31" s="3">
        <v>40</v>
      </c>
      <c r="N31" s="3">
        <v>44</v>
      </c>
      <c r="O31" s="3">
        <v>88</v>
      </c>
      <c r="P31" s="6">
        <f>SUM(C31:O31)</f>
        <v>252</v>
      </c>
      <c r="Q31" s="7">
        <f t="shared" si="0"/>
        <v>0.92647058823529416</v>
      </c>
      <c r="R31" s="8" t="str">
        <f t="shared" si="1"/>
        <v>A</v>
      </c>
      <c r="S31" s="3" t="str">
        <f t="shared" si="2"/>
        <v>Pass</v>
      </c>
    </row>
    <row r="32" spans="1:19" x14ac:dyDescent="0.25">
      <c r="A32" s="4" t="s">
        <v>52</v>
      </c>
      <c r="B32" s="4" t="s">
        <v>94</v>
      </c>
      <c r="C32" s="5">
        <v>9</v>
      </c>
      <c r="D32" s="5">
        <v>10</v>
      </c>
      <c r="E32" s="3">
        <v>8</v>
      </c>
      <c r="F32" s="3">
        <v>10</v>
      </c>
      <c r="G32" s="3">
        <v>7</v>
      </c>
      <c r="H32" s="3">
        <v>9</v>
      </c>
      <c r="I32" s="3">
        <v>10</v>
      </c>
      <c r="J32" s="3">
        <v>8</v>
      </c>
      <c r="K32" s="3">
        <v>10</v>
      </c>
      <c r="L32" s="3">
        <v>7</v>
      </c>
      <c r="M32" s="3">
        <v>45</v>
      </c>
      <c r="N32" s="3">
        <v>46</v>
      </c>
      <c r="O32" s="3">
        <v>89</v>
      </c>
      <c r="P32" s="6">
        <f>SUM(C32:O32)</f>
        <v>268</v>
      </c>
      <c r="Q32" s="7">
        <f t="shared" si="0"/>
        <v>0.98529411764705888</v>
      </c>
      <c r="R32" s="8" t="str">
        <f t="shared" si="1"/>
        <v>A</v>
      </c>
      <c r="S32" s="3" t="str">
        <f t="shared" si="2"/>
        <v>Pass</v>
      </c>
    </row>
    <row r="33" spans="1:19" x14ac:dyDescent="0.25">
      <c r="A33" s="4" t="s">
        <v>53</v>
      </c>
      <c r="B33" s="4" t="s">
        <v>95</v>
      </c>
      <c r="C33" s="5">
        <v>5</v>
      </c>
      <c r="D33" s="3">
        <v>6</v>
      </c>
      <c r="E33" s="3">
        <v>7</v>
      </c>
      <c r="F33" s="3">
        <v>6</v>
      </c>
      <c r="G33" s="3">
        <v>5</v>
      </c>
      <c r="H33" s="3">
        <v>7</v>
      </c>
      <c r="I33" s="3">
        <v>6</v>
      </c>
      <c r="J33" s="3">
        <v>6</v>
      </c>
      <c r="K33" s="3">
        <v>7</v>
      </c>
      <c r="L33" s="3">
        <v>6</v>
      </c>
      <c r="M33" s="3">
        <v>35</v>
      </c>
      <c r="N33" s="3">
        <v>42</v>
      </c>
      <c r="O33" s="3">
        <v>61</v>
      </c>
      <c r="P33" s="3">
        <f>SUM(C33:O33)</f>
        <v>199</v>
      </c>
      <c r="Q33" s="7">
        <f t="shared" si="0"/>
        <v>0.73161764705882348</v>
      </c>
      <c r="R33" s="8" t="str">
        <f t="shared" si="1"/>
        <v>C</v>
      </c>
      <c r="S33" s="3" t="str">
        <f t="shared" si="2"/>
        <v>Pass</v>
      </c>
    </row>
    <row r="34" spans="1:19" x14ac:dyDescent="0.25">
      <c r="A34" s="3" t="s">
        <v>54</v>
      </c>
      <c r="B34" s="3" t="s">
        <v>96</v>
      </c>
      <c r="C34" s="5">
        <v>7</v>
      </c>
      <c r="D34" s="5">
        <v>8</v>
      </c>
      <c r="E34" s="3">
        <v>6</v>
      </c>
      <c r="F34" s="3">
        <v>9</v>
      </c>
      <c r="G34" s="3">
        <v>5</v>
      </c>
      <c r="H34" s="3">
        <v>7</v>
      </c>
      <c r="J34" s="3">
        <v>6</v>
      </c>
      <c r="K34" s="3">
        <v>9</v>
      </c>
      <c r="L34" s="3">
        <v>5</v>
      </c>
      <c r="M34" s="3">
        <v>35</v>
      </c>
      <c r="N34" s="3">
        <v>37</v>
      </c>
      <c r="O34" s="3">
        <v>87</v>
      </c>
      <c r="P34" s="6">
        <f>SUM(C34:O34)</f>
        <v>221</v>
      </c>
      <c r="Q34" s="7">
        <f t="shared" si="0"/>
        <v>0.8125</v>
      </c>
      <c r="R34" s="8" t="str">
        <f t="shared" si="1"/>
        <v>B</v>
      </c>
      <c r="S34" s="3" t="str">
        <f t="shared" si="2"/>
        <v>Pass</v>
      </c>
    </row>
    <row r="35" spans="1:19" x14ac:dyDescent="0.25">
      <c r="A35" s="4" t="s">
        <v>55</v>
      </c>
      <c r="B35" s="4" t="s">
        <v>97</v>
      </c>
      <c r="C35" s="5">
        <v>7</v>
      </c>
      <c r="D35" s="3">
        <v>9</v>
      </c>
      <c r="E35" s="3">
        <v>8</v>
      </c>
      <c r="F35" s="3">
        <v>7</v>
      </c>
      <c r="G35" s="3">
        <v>8</v>
      </c>
      <c r="H35" s="3">
        <v>8</v>
      </c>
      <c r="I35" s="3">
        <v>7</v>
      </c>
      <c r="J35" s="3">
        <v>6</v>
      </c>
      <c r="K35" s="3">
        <v>8</v>
      </c>
      <c r="L35" s="3">
        <v>9</v>
      </c>
      <c r="M35" s="3">
        <v>45</v>
      </c>
      <c r="N35" s="3">
        <v>47</v>
      </c>
      <c r="O35" s="3">
        <v>75</v>
      </c>
      <c r="P35" s="6">
        <f>SUM(C35:O35)</f>
        <v>244</v>
      </c>
      <c r="Q35" s="7">
        <f t="shared" si="0"/>
        <v>0.8970588235294118</v>
      </c>
      <c r="R35" s="8" t="str">
        <f t="shared" si="1"/>
        <v>B</v>
      </c>
      <c r="S35" s="3" t="str">
        <f t="shared" si="2"/>
        <v>Pass</v>
      </c>
    </row>
    <row r="36" spans="1:19" x14ac:dyDescent="0.25">
      <c r="A36" s="4" t="s">
        <v>56</v>
      </c>
      <c r="B36" s="4" t="s">
        <v>98</v>
      </c>
      <c r="C36" s="5">
        <v>9</v>
      </c>
      <c r="D36" s="5">
        <v>10</v>
      </c>
      <c r="E36" s="3">
        <v>8</v>
      </c>
      <c r="F36" s="3">
        <v>10</v>
      </c>
      <c r="G36" s="3">
        <v>7</v>
      </c>
      <c r="H36" s="3">
        <v>9</v>
      </c>
      <c r="I36" s="3">
        <v>10</v>
      </c>
      <c r="J36" s="3">
        <v>8</v>
      </c>
      <c r="K36" s="3">
        <v>10</v>
      </c>
      <c r="L36" s="3">
        <v>7</v>
      </c>
      <c r="M36" s="3">
        <v>44</v>
      </c>
      <c r="N36" s="3">
        <v>48</v>
      </c>
      <c r="O36" s="3">
        <v>83</v>
      </c>
      <c r="P36" s="6">
        <f>SUM(C36:O36)</f>
        <v>263</v>
      </c>
      <c r="Q36" s="7">
        <f t="shared" si="0"/>
        <v>0.96691176470588236</v>
      </c>
      <c r="R36" s="8" t="str">
        <f t="shared" si="1"/>
        <v>A</v>
      </c>
      <c r="S36" s="3" t="str">
        <f t="shared" si="2"/>
        <v>Pass</v>
      </c>
    </row>
    <row r="37" spans="1:19" x14ac:dyDescent="0.25">
      <c r="A37" s="4" t="s">
        <v>57</v>
      </c>
      <c r="B37" s="4" t="s">
        <v>99</v>
      </c>
      <c r="C37" s="5">
        <v>7</v>
      </c>
      <c r="D37" s="5">
        <v>8</v>
      </c>
      <c r="E37" s="3">
        <v>6</v>
      </c>
      <c r="F37" s="3">
        <v>9</v>
      </c>
      <c r="G37" s="3">
        <v>5</v>
      </c>
      <c r="H37" s="3">
        <v>7</v>
      </c>
      <c r="I37" s="3">
        <v>8</v>
      </c>
      <c r="J37" s="3">
        <v>6</v>
      </c>
      <c r="K37" s="3">
        <v>9</v>
      </c>
      <c r="L37" s="3">
        <v>5</v>
      </c>
      <c r="M37" s="3">
        <v>35</v>
      </c>
      <c r="N37" s="3">
        <v>40</v>
      </c>
      <c r="O37" s="3">
        <v>67</v>
      </c>
      <c r="P37" s="6">
        <f>SUM(C37:O37)</f>
        <v>212</v>
      </c>
      <c r="Q37" s="7">
        <f t="shared" si="0"/>
        <v>0.77941176470588236</v>
      </c>
      <c r="R37" s="8" t="str">
        <f t="shared" si="1"/>
        <v>C</v>
      </c>
      <c r="S37" s="3" t="str">
        <f t="shared" si="2"/>
        <v>Pass</v>
      </c>
    </row>
    <row r="38" spans="1:19" x14ac:dyDescent="0.25">
      <c r="A38" s="4" t="s">
        <v>57</v>
      </c>
      <c r="B38" s="4" t="s">
        <v>100</v>
      </c>
      <c r="C38" s="5">
        <v>6</v>
      </c>
      <c r="D38" s="3">
        <v>7</v>
      </c>
      <c r="E38" s="3">
        <v>5</v>
      </c>
      <c r="F38" s="3">
        <v>8</v>
      </c>
      <c r="G38" s="3">
        <v>4</v>
      </c>
      <c r="H38" s="3">
        <v>6</v>
      </c>
      <c r="I38" s="3">
        <v>7</v>
      </c>
      <c r="J38" s="3">
        <v>5</v>
      </c>
      <c r="K38" s="3">
        <v>8</v>
      </c>
      <c r="L38" s="3">
        <v>4</v>
      </c>
      <c r="M38" s="3">
        <v>30</v>
      </c>
      <c r="N38" s="3">
        <v>37</v>
      </c>
      <c r="O38" s="3">
        <v>49</v>
      </c>
      <c r="P38" s="6">
        <f>SUM(C38:O38)</f>
        <v>176</v>
      </c>
      <c r="Q38" s="7">
        <f t="shared" si="0"/>
        <v>0.6470588235294118</v>
      </c>
      <c r="R38" s="8" t="str">
        <f t="shared" si="1"/>
        <v>D</v>
      </c>
      <c r="S38" s="3" t="str">
        <f t="shared" si="2"/>
        <v>Fail</v>
      </c>
    </row>
    <row r="39" spans="1:19" x14ac:dyDescent="0.25">
      <c r="A39" s="4" t="s">
        <v>58</v>
      </c>
      <c r="B39" s="4" t="s">
        <v>101</v>
      </c>
      <c r="C39" s="5">
        <v>3</v>
      </c>
      <c r="D39" s="3">
        <v>5</v>
      </c>
      <c r="E39" s="3">
        <v>7</v>
      </c>
      <c r="F39" s="3">
        <v>6</v>
      </c>
      <c r="G39" s="3">
        <v>7</v>
      </c>
      <c r="H39" s="3">
        <v>7</v>
      </c>
      <c r="I39" s="3">
        <v>6</v>
      </c>
      <c r="J39" s="3">
        <v>8</v>
      </c>
      <c r="K39" s="3">
        <v>6</v>
      </c>
      <c r="L39" s="3">
        <v>8</v>
      </c>
      <c r="M39" s="3">
        <v>37</v>
      </c>
      <c r="N39" s="3">
        <v>45</v>
      </c>
      <c r="O39" s="3">
        <v>74</v>
      </c>
      <c r="P39" s="6">
        <f>SUM(C39:O39)</f>
        <v>219</v>
      </c>
      <c r="Q39" s="7">
        <f t="shared" si="0"/>
        <v>0.80514705882352944</v>
      </c>
      <c r="R39" s="8" t="str">
        <f t="shared" si="1"/>
        <v>B</v>
      </c>
      <c r="S39" s="3" t="str">
        <f t="shared" si="2"/>
        <v>Pass</v>
      </c>
    </row>
    <row r="40" spans="1:19" x14ac:dyDescent="0.25">
      <c r="A40" s="4" t="s">
        <v>59</v>
      </c>
      <c r="B40" s="4" t="s">
        <v>102</v>
      </c>
      <c r="C40" s="5">
        <v>2</v>
      </c>
      <c r="D40" s="5">
        <v>4</v>
      </c>
      <c r="E40" s="3">
        <v>5</v>
      </c>
      <c r="F40" s="3">
        <v>5</v>
      </c>
      <c r="G40" s="3">
        <v>7</v>
      </c>
      <c r="H40" s="3">
        <v>8</v>
      </c>
      <c r="I40" s="3">
        <v>8</v>
      </c>
      <c r="J40" s="3">
        <v>9</v>
      </c>
      <c r="K40" s="3">
        <v>9</v>
      </c>
      <c r="L40" s="3">
        <v>10</v>
      </c>
      <c r="M40" s="3">
        <v>40</v>
      </c>
      <c r="N40" s="3">
        <v>41</v>
      </c>
      <c r="O40" s="3">
        <v>71</v>
      </c>
      <c r="P40" s="6">
        <f>SUM(C40:O40)</f>
        <v>219</v>
      </c>
      <c r="Q40" s="7">
        <f t="shared" si="0"/>
        <v>0.80514705882352944</v>
      </c>
      <c r="R40" s="8" t="str">
        <f t="shared" si="1"/>
        <v>B</v>
      </c>
      <c r="S40" s="3" t="str">
        <f t="shared" si="2"/>
        <v>Pass</v>
      </c>
    </row>
    <row r="41" spans="1:19" x14ac:dyDescent="0.25">
      <c r="A41" s="4" t="s">
        <v>60</v>
      </c>
      <c r="B41" s="4" t="s">
        <v>103</v>
      </c>
      <c r="C41" s="5">
        <v>6</v>
      </c>
      <c r="D41" s="5">
        <v>7</v>
      </c>
      <c r="E41" s="3">
        <v>5</v>
      </c>
      <c r="F41" s="3">
        <v>8</v>
      </c>
      <c r="G41" s="3">
        <v>4</v>
      </c>
      <c r="H41" s="3">
        <v>6</v>
      </c>
      <c r="I41" s="3">
        <v>7</v>
      </c>
      <c r="J41" s="3">
        <v>5</v>
      </c>
      <c r="K41" s="3">
        <v>8</v>
      </c>
      <c r="L41" s="3">
        <v>4</v>
      </c>
      <c r="M41" s="3">
        <v>30</v>
      </c>
      <c r="N41" s="3">
        <v>36</v>
      </c>
      <c r="O41" s="3">
        <v>69</v>
      </c>
      <c r="P41" s="6">
        <f>SUM(C41:O41)</f>
        <v>195</v>
      </c>
      <c r="Q41" s="7">
        <f t="shared" si="0"/>
        <v>0.71691176470588236</v>
      </c>
      <c r="R41" s="8" t="str">
        <f t="shared" si="1"/>
        <v>C</v>
      </c>
      <c r="S41" s="3" t="str">
        <f t="shared" si="2"/>
        <v>Pass</v>
      </c>
    </row>
    <row r="42" spans="1:19" x14ac:dyDescent="0.25">
      <c r="A42" s="4" t="s">
        <v>61</v>
      </c>
      <c r="B42" s="4" t="s">
        <v>104</v>
      </c>
      <c r="C42" s="5">
        <v>8</v>
      </c>
      <c r="D42" s="3">
        <v>9</v>
      </c>
      <c r="E42" s="3">
        <v>7</v>
      </c>
      <c r="F42" s="3">
        <v>10</v>
      </c>
      <c r="G42" s="3">
        <v>6</v>
      </c>
      <c r="H42" s="3">
        <v>8</v>
      </c>
      <c r="I42" s="3">
        <v>9</v>
      </c>
      <c r="J42" s="3">
        <v>7</v>
      </c>
      <c r="K42" s="3">
        <v>10</v>
      </c>
      <c r="L42" s="3">
        <v>6</v>
      </c>
      <c r="M42" s="3">
        <v>40</v>
      </c>
      <c r="N42" s="3">
        <v>45</v>
      </c>
      <c r="O42" s="3">
        <v>68</v>
      </c>
      <c r="P42" s="6">
        <f>SUM(C42:O42)</f>
        <v>233</v>
      </c>
      <c r="Q42" s="7">
        <f t="shared" si="0"/>
        <v>0.85661764705882348</v>
      </c>
      <c r="R42" s="8" t="str">
        <f t="shared" si="1"/>
        <v>B</v>
      </c>
      <c r="S42" s="3" t="str">
        <f t="shared" si="2"/>
        <v>Pass</v>
      </c>
    </row>
    <row r="43" spans="1:19" x14ac:dyDescent="0.25">
      <c r="A43" s="4" t="s">
        <v>62</v>
      </c>
      <c r="B43" s="4" t="s">
        <v>105</v>
      </c>
      <c r="C43" s="5">
        <v>5</v>
      </c>
      <c r="D43" s="5">
        <v>6</v>
      </c>
      <c r="E43" s="3">
        <v>4</v>
      </c>
      <c r="F43" s="3">
        <v>7</v>
      </c>
      <c r="G43" s="3">
        <v>3</v>
      </c>
      <c r="H43" s="3">
        <v>5</v>
      </c>
      <c r="I43" s="3">
        <v>6</v>
      </c>
      <c r="J43" s="3">
        <v>4</v>
      </c>
      <c r="K43" s="3">
        <v>7</v>
      </c>
      <c r="L43" s="3">
        <v>3</v>
      </c>
      <c r="M43" s="3">
        <v>25</v>
      </c>
      <c r="N43" s="3">
        <v>31</v>
      </c>
      <c r="O43" s="3">
        <v>43</v>
      </c>
      <c r="P43" s="6">
        <f>SUM(C43:O43)</f>
        <v>149</v>
      </c>
      <c r="Q43" s="7">
        <f t="shared" si="0"/>
        <v>0.54779411764705888</v>
      </c>
      <c r="R43" s="8" t="str">
        <f t="shared" si="1"/>
        <v>F</v>
      </c>
      <c r="S43" s="3" t="str">
        <f t="shared" si="2"/>
        <v>Fail</v>
      </c>
    </row>
    <row r="44" spans="1:19" x14ac:dyDescent="0.25">
      <c r="A44" s="4" t="s">
        <v>63</v>
      </c>
      <c r="B44" s="4" t="s">
        <v>106</v>
      </c>
      <c r="C44" s="5">
        <v>8</v>
      </c>
      <c r="D44" s="3">
        <v>7</v>
      </c>
      <c r="E44" s="3">
        <v>6</v>
      </c>
      <c r="F44" s="3">
        <v>8</v>
      </c>
      <c r="G44" s="3">
        <v>7</v>
      </c>
      <c r="H44" s="3">
        <v>7</v>
      </c>
      <c r="I44" s="3">
        <v>6</v>
      </c>
      <c r="J44" s="3">
        <v>8</v>
      </c>
      <c r="K44" s="3">
        <v>7</v>
      </c>
      <c r="L44" s="3">
        <v>6</v>
      </c>
      <c r="M44" s="3">
        <v>33</v>
      </c>
      <c r="N44" s="3">
        <v>39</v>
      </c>
      <c r="O44" s="3">
        <v>68</v>
      </c>
      <c r="P44" s="6">
        <f>SUM(C44:O44)</f>
        <v>210</v>
      </c>
      <c r="Q44" s="7">
        <f t="shared" si="0"/>
        <v>0.7720588235294118</v>
      </c>
      <c r="R44" s="8" t="str">
        <f t="shared" si="1"/>
        <v>C</v>
      </c>
      <c r="S44" s="3" t="str">
        <f t="shared" si="2"/>
        <v>Pass</v>
      </c>
    </row>
    <row r="45" spans="1:19" x14ac:dyDescent="0.25">
      <c r="A45" s="4" t="s">
        <v>64</v>
      </c>
      <c r="B45" s="4" t="s">
        <v>107</v>
      </c>
      <c r="C45" s="5">
        <v>6</v>
      </c>
      <c r="D45" s="5">
        <v>7</v>
      </c>
      <c r="E45" s="3">
        <v>5</v>
      </c>
      <c r="F45" s="3">
        <v>8</v>
      </c>
      <c r="G45" s="3">
        <v>4</v>
      </c>
      <c r="H45" s="3">
        <v>6</v>
      </c>
      <c r="I45" s="3">
        <v>7</v>
      </c>
      <c r="J45" s="3">
        <v>5</v>
      </c>
      <c r="K45" s="3">
        <v>8</v>
      </c>
      <c r="L45" s="3">
        <v>4</v>
      </c>
      <c r="M45" s="3">
        <v>30</v>
      </c>
      <c r="N45" s="3">
        <v>34</v>
      </c>
      <c r="O45" s="3">
        <v>57</v>
      </c>
      <c r="P45" s="6">
        <f>SUM(C45:O45)</f>
        <v>181</v>
      </c>
      <c r="Q45" s="7">
        <f t="shared" si="0"/>
        <v>0.6654411764705882</v>
      </c>
      <c r="R45" s="8" t="str">
        <f t="shared" si="1"/>
        <v>D</v>
      </c>
      <c r="S45" s="3" t="str">
        <f t="shared" si="2"/>
        <v>Fail</v>
      </c>
    </row>
    <row r="46" spans="1:19" x14ac:dyDescent="0.25">
      <c r="A46" s="4" t="s">
        <v>65</v>
      </c>
      <c r="B46" s="4" t="s">
        <v>108</v>
      </c>
      <c r="C46" s="5">
        <v>9</v>
      </c>
      <c r="D46" s="5">
        <v>7</v>
      </c>
      <c r="E46" s="3">
        <v>8</v>
      </c>
      <c r="F46" s="3">
        <v>9</v>
      </c>
      <c r="G46" s="3">
        <v>8</v>
      </c>
      <c r="H46" s="3">
        <v>7</v>
      </c>
      <c r="I46" s="3">
        <v>7</v>
      </c>
      <c r="J46" s="3">
        <v>6</v>
      </c>
      <c r="K46" s="3">
        <v>8</v>
      </c>
      <c r="L46" s="3">
        <v>7</v>
      </c>
      <c r="M46" s="3">
        <v>35</v>
      </c>
      <c r="N46" s="3">
        <v>38</v>
      </c>
      <c r="O46" s="3">
        <v>71</v>
      </c>
      <c r="P46" s="6">
        <f>SUM(C46:O46)</f>
        <v>220</v>
      </c>
      <c r="Q46" s="7">
        <f t="shared" si="0"/>
        <v>0.80882352941176472</v>
      </c>
      <c r="R46" s="8" t="str">
        <f t="shared" si="1"/>
        <v>B</v>
      </c>
      <c r="S46" s="3" t="str">
        <f t="shared" si="2"/>
        <v>Pass</v>
      </c>
    </row>
    <row r="47" spans="1:19" x14ac:dyDescent="0.25">
      <c r="A47" s="4" t="s">
        <v>13</v>
      </c>
      <c r="B47" s="4"/>
      <c r="C47" s="5">
        <f>SUBTOTAL(104,Table1[Qz 1])</f>
        <v>10</v>
      </c>
      <c r="D47" s="5">
        <f>SUBTOTAL(104,Table1[Qz 2])</f>
        <v>10</v>
      </c>
      <c r="E47" s="5">
        <f>SUBTOTAL(104,Table1[Qz 3])</f>
        <v>10</v>
      </c>
      <c r="F47" s="5">
        <f>SUBTOTAL(104,Table1[Qz 4])</f>
        <v>10</v>
      </c>
      <c r="G47" s="5">
        <f>SUBTOTAL(104,Table1[Qz 5])</f>
        <v>10</v>
      </c>
      <c r="H47" s="5">
        <f>SUBTOTAL(104,Table1[Qz 6])</f>
        <v>10</v>
      </c>
      <c r="I47" s="5">
        <f>SUBTOTAL(104,Table1[Qz 7])</f>
        <v>10</v>
      </c>
      <c r="J47" s="5">
        <f>SUBTOTAL(104,Table1[Qz 8])</f>
        <v>10</v>
      </c>
      <c r="K47" s="5">
        <f>SUBTOTAL(104,Table1[Qz 9])</f>
        <v>10</v>
      </c>
      <c r="L47" s="5">
        <f>SUBTOTAL(104,Table1[Qz 10])</f>
        <v>10</v>
      </c>
      <c r="M47" s="5">
        <f>SUBTOTAL(104,Table1[Test 1])</f>
        <v>45</v>
      </c>
      <c r="N47" s="5">
        <f>SUBTOTAL(104,Table1[Test 2])</f>
        <v>48</v>
      </c>
      <c r="O47" s="5">
        <f>SUBTOTAL(104,Table1[Final])</f>
        <v>92</v>
      </c>
      <c r="P47" s="5">
        <f>SUBTOTAL(104,Table1[Total])</f>
        <v>272</v>
      </c>
      <c r="R47" s="8"/>
      <c r="S47" s="5"/>
    </row>
    <row r="48" spans="1:19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spans="1:16" x14ac:dyDescent="0.25">
      <c r="A49" s="4"/>
      <c r="B49" s="5"/>
      <c r="C49" s="5"/>
      <c r="O49" s="6"/>
      <c r="P49" s="7"/>
    </row>
    <row r="50" spans="1:16" x14ac:dyDescent="0.25">
      <c r="A50" s="4"/>
      <c r="B50" s="5"/>
      <c r="C50" s="5"/>
      <c r="O50" s="6"/>
      <c r="P50" s="7"/>
    </row>
    <row r="52" spans="1:16" x14ac:dyDescent="0.25">
      <c r="A52" s="9" t="s">
        <v>16</v>
      </c>
      <c r="B52" s="10"/>
    </row>
    <row r="53" spans="1:16" x14ac:dyDescent="0.25">
      <c r="A53" s="11">
        <v>0</v>
      </c>
      <c r="B53" s="10" t="s">
        <v>17</v>
      </c>
    </row>
    <row r="54" spans="1:16" x14ac:dyDescent="0.25">
      <c r="A54" s="11">
        <v>0.6</v>
      </c>
      <c r="B54" s="10" t="s">
        <v>18</v>
      </c>
    </row>
    <row r="55" spans="1:16" x14ac:dyDescent="0.25">
      <c r="A55" s="11">
        <v>0.7</v>
      </c>
      <c r="B55" s="10" t="s">
        <v>19</v>
      </c>
    </row>
    <row r="56" spans="1:16" x14ac:dyDescent="0.25">
      <c r="A56" s="11">
        <v>0.8</v>
      </c>
      <c r="B56" s="10" t="s">
        <v>20</v>
      </c>
    </row>
    <row r="57" spans="1:16" x14ac:dyDescent="0.25">
      <c r="A57" s="11">
        <v>0.9</v>
      </c>
      <c r="B57" s="10" t="s">
        <v>21</v>
      </c>
    </row>
  </sheetData>
  <sortState xmlns:xlrd2="http://schemas.microsoft.com/office/spreadsheetml/2017/richdata2" ref="A2:R46">
    <sortCondition ref="A2:A46"/>
  </sortState>
  <phoneticPr fontId="16" type="noConversion"/>
  <conditionalFormatting sqref="S2:S46">
    <cfRule type="cellIs" dxfId="19" priority="1" operator="equal">
      <formula>"Fail"</formula>
    </cfRule>
  </conditionalFormatting>
  <dataValidations count="1">
    <dataValidation type="whole" errorStyle="warning" allowBlank="1" showInputMessage="1" showErrorMessage="1" errorTitle="Quiz Scores" error="Enter a score bewtween 1 and 10." sqref="C2:L46" xr:uid="{4395E803-8889-4490-8E8E-F90827DE76AA}">
      <formula1>1</formula1>
      <formula2>10</formula2>
    </dataValidation>
  </dataValidations>
  <pageMargins left="0.70000000000000007" right="0.70000000000000007" top="1.1437000000000002" bottom="1.1437000000000002" header="0.75000000000000011" footer="0.75000000000000011"/>
  <pageSetup fitToWidth="0" fitToHeight="0" orientation="portrait" r:id="rId1"/>
  <headerFooter alignWithMargins="0">
    <oddHeader>&amp;LDate Prepared: &amp;D&amp;CClass Report&amp;RPage: &amp;P</oddHead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Grades</vt:lpstr>
      <vt:lpstr>Quiz Chart</vt:lpstr>
      <vt:lpstr>Grade Distribution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George Self</cp:lastModifiedBy>
  <cp:revision>58</cp:revision>
  <cp:lastPrinted>2024-03-14T15:22:29Z</cp:lastPrinted>
  <dcterms:created xsi:type="dcterms:W3CDTF">2016-07-14T13:56:28Z</dcterms:created>
  <dcterms:modified xsi:type="dcterms:W3CDTF">2024-03-14T16:04:26Z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